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Respaldo Angel\CONTROL DEL GASTO\CTRL GTO\0 2024\Lineamientos Generales 2025\"/>
    </mc:Choice>
  </mc:AlternateContent>
  <workbookProtection workbookAlgorithmName="SHA-512" workbookHashValue="del1SpkJSDYaBZGKYqEVGM5//z8GR2EXrfDyd7CtYeyfr8m0oS2yg3UJUbOV94dWDdlAxO0s3B3skbrTN8f49Q==" workbookSaltValue="DGj48ndYWrW0KFKSZ/iHyA==" workbookSpinCount="100000" lockStructure="1"/>
  <bookViews>
    <workbookView xWindow="0" yWindow="0" windowWidth="23040" windowHeight="9390" tabRatio="721"/>
  </bookViews>
  <sheets>
    <sheet name="Calculadora" sheetId="1" r:id="rId1"/>
    <sheet name="IMSS v3 071124" sheetId="8" state="hidden" r:id="rId2"/>
    <sheet name="%" sheetId="2" state="hidden" r:id="rId3"/>
    <sheet name="tabla isr" sheetId="4" state="hidden" r:id="rId4"/>
    <sheet name="ISR Subsidiado" sheetId="5" state="hidden" r:id="rId5"/>
    <sheet name="IMSS Revisa Dpers" sheetId="6" state="hidden" r:id="rId6"/>
    <sheet name="IMSS v1" sheetId="7" state="hidden" r:id="rId7"/>
  </sheets>
  <externalReferences>
    <externalReference r:id="rId8"/>
  </externalReferences>
  <definedNames>
    <definedName name="_xlnm._FilterDatabase" localSheetId="5" hidden="1">'IMSS Revisa Dpers'!$A$2:$E$2</definedName>
    <definedName name="_xlnm._FilterDatabase" localSheetId="6" hidden="1">'IMSS v1'!$A$2:$E$2</definedName>
    <definedName name="_xlnm._FilterDatabase" localSheetId="1" hidden="1">'IMSS v3 071124'!$A$2:$E$2</definedName>
    <definedName name="Hidden_13">[1]Hidden_1!$A$1:$A$11</definedName>
    <definedName name="Hidden_211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A23" i="8"/>
  <c r="A24" i="8" s="1"/>
  <c r="E22" i="8"/>
  <c r="B22" i="8"/>
  <c r="E21" i="8"/>
  <c r="B21" i="8"/>
  <c r="E20" i="8"/>
  <c r="B20" i="8"/>
  <c r="E19" i="8"/>
  <c r="B19" i="8"/>
  <c r="E18" i="8"/>
  <c r="B18" i="8"/>
  <c r="E17" i="8"/>
  <c r="B17" i="8"/>
  <c r="E16" i="8"/>
  <c r="B16" i="8"/>
  <c r="E15" i="8"/>
  <c r="B15" i="8"/>
  <c r="E14" i="8"/>
  <c r="B14" i="8"/>
  <c r="E13" i="8"/>
  <c r="B13" i="8"/>
  <c r="E12" i="8"/>
  <c r="B12" i="8"/>
  <c r="E11" i="8"/>
  <c r="B11" i="8"/>
  <c r="E10" i="8"/>
  <c r="E9" i="8"/>
  <c r="E8" i="8"/>
  <c r="B8" i="8"/>
  <c r="E7" i="8"/>
  <c r="B7" i="8"/>
  <c r="E6" i="8"/>
  <c r="B6" i="8"/>
  <c r="E5" i="8"/>
  <c r="B5" i="8"/>
  <c r="E4" i="8"/>
  <c r="B4" i="8"/>
  <c r="E3" i="8"/>
  <c r="B3" i="8"/>
  <c r="B23" i="8" l="1"/>
  <c r="A25" i="8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A23" i="6"/>
  <c r="A24" i="6" s="1"/>
  <c r="E22" i="6"/>
  <c r="B22" i="6"/>
  <c r="E21" i="6"/>
  <c r="B21" i="6"/>
  <c r="E20" i="6"/>
  <c r="B20" i="6"/>
  <c r="E19" i="6"/>
  <c r="B19" i="6"/>
  <c r="E18" i="6"/>
  <c r="B18" i="6"/>
  <c r="E17" i="6"/>
  <c r="B17" i="6"/>
  <c r="E16" i="6"/>
  <c r="B16" i="6"/>
  <c r="E15" i="6"/>
  <c r="B15" i="6"/>
  <c r="E14" i="6"/>
  <c r="B14" i="6"/>
  <c r="E13" i="6"/>
  <c r="B13" i="6"/>
  <c r="E12" i="6"/>
  <c r="B12" i="6"/>
  <c r="E11" i="6"/>
  <c r="B11" i="6"/>
  <c r="E10" i="6"/>
  <c r="E9" i="6"/>
  <c r="E8" i="6"/>
  <c r="B8" i="6"/>
  <c r="E7" i="6"/>
  <c r="B7" i="6"/>
  <c r="E6" i="6"/>
  <c r="B6" i="6"/>
  <c r="E5" i="6"/>
  <c r="B5" i="6"/>
  <c r="E4" i="6"/>
  <c r="B4" i="6"/>
  <c r="E3" i="6"/>
  <c r="B3" i="6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A23" i="7"/>
  <c r="A24" i="7" s="1"/>
  <c r="E22" i="7"/>
  <c r="B22" i="7"/>
  <c r="E21" i="7"/>
  <c r="B21" i="7"/>
  <c r="E20" i="7"/>
  <c r="B20" i="7"/>
  <c r="E19" i="7"/>
  <c r="B19" i="7"/>
  <c r="E18" i="7"/>
  <c r="B18" i="7"/>
  <c r="E17" i="7"/>
  <c r="B17" i="7"/>
  <c r="E16" i="7"/>
  <c r="B16" i="7"/>
  <c r="E15" i="7"/>
  <c r="B15" i="7"/>
  <c r="E14" i="7"/>
  <c r="B14" i="7"/>
  <c r="E13" i="7"/>
  <c r="B13" i="7"/>
  <c r="E12" i="7"/>
  <c r="B12" i="7"/>
  <c r="E11" i="7"/>
  <c r="B11" i="7"/>
  <c r="E10" i="7"/>
  <c r="E9" i="7"/>
  <c r="E8" i="7"/>
  <c r="B8" i="7"/>
  <c r="E7" i="7"/>
  <c r="B7" i="7"/>
  <c r="E6" i="7"/>
  <c r="B6" i="7"/>
  <c r="E5" i="7"/>
  <c r="B5" i="7"/>
  <c r="E4" i="7"/>
  <c r="B4" i="7"/>
  <c r="E3" i="7"/>
  <c r="B3" i="7"/>
  <c r="B24" i="8" l="1"/>
  <c r="A26" i="8"/>
  <c r="A25" i="6"/>
  <c r="B23" i="6"/>
  <c r="A25" i="7"/>
  <c r="B23" i="7"/>
  <c r="B25" i="8" l="1"/>
  <c r="A27" i="8"/>
  <c r="B24" i="6"/>
  <c r="A26" i="6"/>
  <c r="B24" i="7"/>
  <c r="A26" i="7"/>
  <c r="A28" i="8" l="1"/>
  <c r="B26" i="8"/>
  <c r="B25" i="6"/>
  <c r="A27" i="6"/>
  <c r="B25" i="7"/>
  <c r="A27" i="7"/>
  <c r="A29" i="8" l="1"/>
  <c r="B27" i="8"/>
  <c r="B26" i="6"/>
  <c r="A28" i="6"/>
  <c r="A28" i="7"/>
  <c r="B26" i="7"/>
  <c r="B28" i="8" l="1"/>
  <c r="A30" i="8"/>
  <c r="A29" i="6"/>
  <c r="B27" i="6"/>
  <c r="B27" i="7"/>
  <c r="A29" i="7"/>
  <c r="B29" i="8" l="1"/>
  <c r="A31" i="8"/>
  <c r="B28" i="6"/>
  <c r="A30" i="6"/>
  <c r="B28" i="7"/>
  <c r="A30" i="7"/>
  <c r="B30" i="8" l="1"/>
  <c r="A32" i="8"/>
  <c r="B29" i="6"/>
  <c r="A31" i="6"/>
  <c r="B29" i="7"/>
  <c r="A31" i="7"/>
  <c r="A33" i="8" l="1"/>
  <c r="B31" i="8"/>
  <c r="B30" i="6"/>
  <c r="A32" i="6"/>
  <c r="A32" i="7"/>
  <c r="B30" i="7"/>
  <c r="B32" i="8" l="1"/>
  <c r="A34" i="8"/>
  <c r="A33" i="6"/>
  <c r="B31" i="6"/>
  <c r="A33" i="7"/>
  <c r="B31" i="7"/>
  <c r="B33" i="8" l="1"/>
  <c r="A35" i="8"/>
  <c r="B32" i="6"/>
  <c r="A34" i="6"/>
  <c r="A34" i="7"/>
  <c r="B32" i="7"/>
  <c r="B34" i="8" l="1"/>
  <c r="A36" i="8"/>
  <c r="B33" i="6"/>
  <c r="A35" i="6"/>
  <c r="B33" i="7"/>
  <c r="A35" i="7"/>
  <c r="A37" i="8" l="1"/>
  <c r="B35" i="8"/>
  <c r="B34" i="6"/>
  <c r="A36" i="6"/>
  <c r="A36" i="7"/>
  <c r="B34" i="7"/>
  <c r="A38" i="8" l="1"/>
  <c r="B36" i="8"/>
  <c r="A37" i="6"/>
  <c r="B35" i="6"/>
  <c r="A37" i="7"/>
  <c r="B35" i="7"/>
  <c r="B37" i="8" l="1"/>
  <c r="A39" i="8"/>
  <c r="B36" i="6"/>
  <c r="A38" i="6"/>
  <c r="B36" i="7"/>
  <c r="A38" i="7"/>
  <c r="B38" i="8" l="1"/>
  <c r="A40" i="8"/>
  <c r="B37" i="6"/>
  <c r="A39" i="6"/>
  <c r="B37" i="7"/>
  <c r="A39" i="7"/>
  <c r="A41" i="8" l="1"/>
  <c r="B40" i="8" s="1"/>
  <c r="B39" i="8"/>
  <c r="A40" i="6"/>
  <c r="B38" i="6"/>
  <c r="B38" i="7"/>
  <c r="A40" i="7"/>
  <c r="A41" i="6" l="1"/>
  <c r="B40" i="6" s="1"/>
  <c r="B39" i="6"/>
  <c r="A41" i="7"/>
  <c r="B40" i="7" s="1"/>
  <c r="B39" i="7"/>
  <c r="D13" i="1" l="1"/>
  <c r="F15" i="5" l="1"/>
  <c r="C3" i="5"/>
  <c r="D14" i="1" l="1"/>
  <c r="C8" i="5" s="1"/>
  <c r="C10" i="5" l="1"/>
  <c r="D8" i="5"/>
  <c r="D3" i="5"/>
  <c r="D6" i="5" l="1"/>
  <c r="D5" i="5"/>
  <c r="D9" i="5" s="1"/>
  <c r="C6" i="5" l="1"/>
  <c r="C5" i="5" l="1"/>
  <c r="C11" i="5" s="1"/>
  <c r="C12" i="5" s="1"/>
  <c r="C13" i="5" s="1"/>
  <c r="C14" i="5" s="1"/>
  <c r="D12" i="5" l="1"/>
  <c r="D14" i="5" s="1"/>
  <c r="C15" i="5"/>
  <c r="D15" i="1" s="1"/>
</calcChain>
</file>

<file path=xl/comments1.xml><?xml version="1.0" encoding="utf-8"?>
<comments xmlns="http://schemas.openxmlformats.org/spreadsheetml/2006/main">
  <authors>
    <author>UV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UV:</t>
        </r>
        <r>
          <rPr>
            <sz val="9"/>
            <color indexed="81"/>
            <rFont val="Tahoma"/>
            <family val="2"/>
          </rPr>
          <t xml:space="preserve">
El sueldo mínímo que no tiene excente patronal es el monto de: $ 8,686</t>
        </r>
      </text>
    </comment>
  </commentList>
</comments>
</file>

<file path=xl/comments2.xml><?xml version="1.0" encoding="utf-8"?>
<comments xmlns="http://schemas.openxmlformats.org/spreadsheetml/2006/main">
  <authors>
    <author>UV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UV:</t>
        </r>
        <r>
          <rPr>
            <sz val="9"/>
            <color indexed="81"/>
            <rFont val="Tahoma"/>
            <family val="2"/>
          </rPr>
          <t xml:space="preserve">
El sueldo mínímo que no tiene excente patronal es el monto de: $ 9,771
</t>
        </r>
      </text>
    </comment>
  </commentList>
</comments>
</file>

<file path=xl/sharedStrings.xml><?xml version="1.0" encoding="utf-8"?>
<sst xmlns="http://schemas.openxmlformats.org/spreadsheetml/2006/main" count="64" uniqueCount="52">
  <si>
    <t>Universidad Veracruzana</t>
  </si>
  <si>
    <t>Secretaría de Administración y Finanzas</t>
  </si>
  <si>
    <t>Dirección General de Recursos Financieros</t>
  </si>
  <si>
    <t>Dirección General de Recursos Humanos</t>
  </si>
  <si>
    <t>Personal Eventual</t>
  </si>
  <si>
    <t>Sueldo mensual</t>
  </si>
  <si>
    <t>Cálculos</t>
  </si>
  <si>
    <t>Prima Vacacional</t>
  </si>
  <si>
    <t>Aguinaldo</t>
  </si>
  <si>
    <t>ISR Subsidiado</t>
  </si>
  <si>
    <t>IMSS</t>
  </si>
  <si>
    <t>Años</t>
  </si>
  <si>
    <t>Días</t>
  </si>
  <si>
    <t>%</t>
  </si>
  <si>
    <t>límite inferior</t>
  </si>
  <si>
    <t>límite superior</t>
  </si>
  <si>
    <t>cuota fija</t>
  </si>
  <si>
    <t>porcentaje</t>
  </si>
  <si>
    <t>En adelante</t>
  </si>
  <si>
    <t>PRESTACIONES SUBSIDIADAS</t>
  </si>
  <si>
    <t>BG PARA SUBSIDIADAS</t>
  </si>
  <si>
    <t>I.S.R. NR PARA SUBSIDIADAS</t>
  </si>
  <si>
    <t>PRESTACIONES ANUALES</t>
  </si>
  <si>
    <t>CIS</t>
  </si>
  <si>
    <t>NBG SUBSIDIADAS</t>
  </si>
  <si>
    <t>MENSUALIZACIÓN PREST ANUAL</t>
  </si>
  <si>
    <t>NBG-TASA SUBSIDIADA</t>
  </si>
  <si>
    <t>ISR- PARA TASA</t>
  </si>
  <si>
    <t>TASA PARA AGUINALDO</t>
  </si>
  <si>
    <t>ISR SUBSIDIADAS</t>
  </si>
  <si>
    <t>BG Normal</t>
  </si>
  <si>
    <t>Sueldo</t>
  </si>
  <si>
    <t>Cuota IMSS</t>
  </si>
  <si>
    <t>EXC. EMP.</t>
  </si>
  <si>
    <t>Reglamento</t>
  </si>
  <si>
    <t>Ley</t>
  </si>
  <si>
    <t>COG</t>
  </si>
  <si>
    <t>Concepto</t>
  </si>
  <si>
    <t>Importe</t>
  </si>
  <si>
    <t>Consideraciones</t>
  </si>
  <si>
    <t>* Presupuestar en el mes de diciembre</t>
  </si>
  <si>
    <t>Total</t>
  </si>
  <si>
    <r>
      <rPr>
        <b/>
        <sz val="10"/>
        <color theme="1"/>
        <rFont val="Calibri"/>
        <family val="2"/>
        <scheme val="minor"/>
      </rPr>
      <t>* Presupuestar en el mes de diciembre</t>
    </r>
    <r>
      <rPr>
        <sz val="10"/>
        <color theme="1"/>
        <rFont val="Calibri"/>
        <family val="2"/>
        <scheme val="minor"/>
      </rPr>
      <t xml:space="preserve">
* Para efectos de Cálculo, se considera una antigüedad promedio de 5-9 años</t>
    </r>
  </si>
  <si>
    <r>
      <rPr>
        <b/>
        <sz val="10"/>
        <color theme="1"/>
        <rFont val="Calibri"/>
        <family val="2"/>
        <scheme val="minor"/>
      </rPr>
      <t>* Presupuestar en el mes de diciembre</t>
    </r>
    <r>
      <rPr>
        <sz val="10"/>
        <color theme="1"/>
        <rFont val="Calibri"/>
        <family val="2"/>
        <scheme val="minor"/>
      </rPr>
      <t xml:space="preserve">
* Para efectos de Cálculo, se considera todo el ejercicio laborado y 40 días para la prestación</t>
    </r>
  </si>
  <si>
    <r>
      <rPr>
        <b/>
        <sz val="10"/>
        <color theme="1"/>
        <rFont val="Calibri"/>
        <family val="2"/>
        <scheme val="minor"/>
      </rPr>
      <t>* Presupuestar calendarizado de enero a diciembre, o en su caso, por el periodo de contratación, por ejemplo febrero-julio.</t>
    </r>
    <r>
      <rPr>
        <sz val="10"/>
        <color theme="1"/>
        <rFont val="Calibri"/>
        <family val="2"/>
        <scheme val="minor"/>
      </rPr>
      <t xml:space="preserve">
* Para efectos de Cálculo, se consideran sueldo, aguinaldo y prima vacacional.</t>
    </r>
  </si>
  <si>
    <t>* Presupuestar calendarizado de enero a diciembre, o en su caso, por el periodo de contratación, por ejemplo febrero-julio.</t>
  </si>
  <si>
    <t>Resultado a mostrar</t>
  </si>
  <si>
    <t xml:space="preserve">CUOTA FIJA PARA </t>
  </si>
  <si>
    <t>DÍAS TRABAJADOS CON 0 (CERO) AÑOS DE ANTIGÜEDAD</t>
  </si>
  <si>
    <t>DÍAS TRABAJADOS CON 5 (CINCO) AÑOS DE ANTIGÜEDAD</t>
  </si>
  <si>
    <t>Sueldo Mensual</t>
  </si>
  <si>
    <t>EXC. 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</si>
</sst>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Gill Sans MT Condensed"/>
      <family val="2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color theme="1"/>
      <name val="Gill Sans MT"/>
      <family val="2"/>
    </font>
    <font>
      <sz val="14"/>
      <color theme="1"/>
      <name val="Gill Sans Ultra Bold"/>
      <family val="2"/>
    </font>
    <font>
      <b/>
      <sz val="10"/>
      <color theme="8" tint="-0.249977111117893"/>
      <name val="Calibri"/>
      <family val="2"/>
      <scheme val="minor"/>
    </font>
    <font>
      <b/>
      <sz val="12"/>
      <color theme="1"/>
      <name val="Albertus Extra Bold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/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thin">
        <color theme="0" tint="-0.499984740745262"/>
      </right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 style="thin">
        <color theme="0" tint="-0.499984740745262"/>
      </right>
      <top style="dotted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/>
      <diagonal/>
    </border>
    <border>
      <left/>
      <right style="dotted">
        <color theme="0" tint="-0.499984740745262"/>
      </right>
      <top/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0" fillId="0" borderId="0" xfId="2" applyFont="1"/>
    <xf numFmtId="4" fontId="0" fillId="0" borderId="0" xfId="0" applyNumberFormat="1"/>
    <xf numFmtId="10" fontId="0" fillId="0" borderId="0" xfId="0" applyNumberFormat="1"/>
    <xf numFmtId="43" fontId="0" fillId="0" borderId="0" xfId="1" applyFont="1"/>
    <xf numFmtId="43" fontId="0" fillId="0" borderId="0" xfId="0" applyNumberFormat="1"/>
    <xf numFmtId="43" fontId="0" fillId="0" borderId="0" xfId="0" applyNumberFormat="1" applyAlignment="1">
      <alignment vertical="center"/>
    </xf>
    <xf numFmtId="0" fontId="0" fillId="5" borderId="2" xfId="0" applyFill="1" applyBorder="1" applyAlignment="1">
      <alignment vertical="center"/>
    </xf>
    <xf numFmtId="4" fontId="0" fillId="5" borderId="3" xfId="0" applyNumberForma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164" fontId="13" fillId="5" borderId="3" xfId="1" applyNumberFormat="1" applyFont="1" applyFill="1" applyBorder="1" applyAlignment="1">
      <alignment vertical="center"/>
    </xf>
    <xf numFmtId="43" fontId="13" fillId="2" borderId="3" xfId="1" applyFont="1" applyFill="1" applyBorder="1" applyAlignment="1">
      <alignment vertical="center"/>
    </xf>
    <xf numFmtId="43" fontId="1" fillId="0" borderId="0" xfId="1" applyFont="1" applyAlignment="1">
      <alignment vertical="center"/>
    </xf>
    <xf numFmtId="43" fontId="1" fillId="0" borderId="0" xfId="1" applyFont="1" applyBorder="1" applyAlignment="1">
      <alignment vertical="center"/>
    </xf>
    <xf numFmtId="0" fontId="0" fillId="0" borderId="24" xfId="0" applyBorder="1" applyAlignment="1" applyProtection="1">
      <alignment vertical="center"/>
      <protection hidden="1"/>
    </xf>
    <xf numFmtId="0" fontId="0" fillId="0" borderId="25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43" fontId="3" fillId="8" borderId="0" xfId="1" applyFont="1" applyFill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30" xfId="0" applyFont="1" applyBorder="1" applyAlignment="1" applyProtection="1">
      <alignment horizontal="center" vertical="center"/>
      <protection hidden="1"/>
    </xf>
    <xf numFmtId="0" fontId="18" fillId="0" borderId="30" xfId="0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4" fillId="0" borderId="35" xfId="0" applyFont="1" applyBorder="1" applyAlignment="1" applyProtection="1">
      <alignment horizontal="left" vertical="center"/>
      <protection hidden="1"/>
    </xf>
    <xf numFmtId="0" fontId="19" fillId="0" borderId="26" xfId="0" applyFont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4" fillId="0" borderId="26" xfId="0" applyFont="1" applyBorder="1" applyAlignment="1" applyProtection="1">
      <alignment horizontal="left" vertical="center"/>
      <protection hidden="1"/>
    </xf>
    <xf numFmtId="43" fontId="20" fillId="0" borderId="8" xfId="1" applyFont="1" applyBorder="1" applyAlignment="1" applyProtection="1">
      <alignment vertical="center"/>
      <protection locked="0"/>
    </xf>
    <xf numFmtId="43" fontId="5" fillId="0" borderId="8" xfId="1" applyFont="1" applyBorder="1" applyAlignment="1" applyProtection="1">
      <alignment vertical="center"/>
      <protection hidden="1"/>
    </xf>
    <xf numFmtId="43" fontId="1" fillId="9" borderId="0" xfId="1" applyFont="1" applyFill="1" applyBorder="1" applyAlignment="1">
      <alignment vertical="center"/>
    </xf>
    <xf numFmtId="43" fontId="1" fillId="10" borderId="0" xfId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0" fontId="0" fillId="11" borderId="0" xfId="0" applyFill="1"/>
    <xf numFmtId="0" fontId="2" fillId="11" borderId="0" xfId="0" applyFont="1" applyFill="1"/>
    <xf numFmtId="43" fontId="2" fillId="11" borderId="0" xfId="1" applyFont="1" applyFill="1"/>
    <xf numFmtId="43" fontId="0" fillId="11" borderId="0" xfId="1" applyFont="1" applyFill="1"/>
    <xf numFmtId="43" fontId="2" fillId="0" borderId="0" xfId="1" applyFont="1" applyBorder="1" applyAlignment="1">
      <alignment vertical="center"/>
    </xf>
    <xf numFmtId="43" fontId="2" fillId="7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12" borderId="36" xfId="0" applyFill="1" applyBorder="1" applyAlignment="1">
      <alignment vertical="center"/>
    </xf>
    <xf numFmtId="0" fontId="0" fillId="12" borderId="37" xfId="0" applyFill="1" applyBorder="1" applyAlignment="1">
      <alignment horizontal="center" vertical="center"/>
    </xf>
    <xf numFmtId="0" fontId="0" fillId="12" borderId="37" xfId="0" applyFill="1" applyBorder="1" applyAlignment="1">
      <alignment vertical="center"/>
    </xf>
    <xf numFmtId="0" fontId="0" fillId="12" borderId="38" xfId="0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10" fontId="0" fillId="0" borderId="0" xfId="0" applyNumberFormat="1" applyFill="1" applyBorder="1" applyAlignment="1">
      <alignment vertical="center"/>
    </xf>
    <xf numFmtId="43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 wrapText="1"/>
    </xf>
    <xf numFmtId="44" fontId="0" fillId="0" borderId="0" xfId="3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44" fontId="0" fillId="0" borderId="0" xfId="3" applyFont="1" applyFill="1" applyBorder="1" applyAlignment="1">
      <alignment horizontal="center" vertical="center"/>
    </xf>
    <xf numFmtId="44" fontId="1" fillId="0" borderId="0" xfId="3" applyFont="1" applyFill="1" applyBorder="1" applyAlignment="1">
      <alignment vertical="center"/>
    </xf>
    <xf numFmtId="44" fontId="2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26" xfId="0" applyFont="1" applyBorder="1" applyAlignment="1" applyProtection="1">
      <alignment horizontal="left" vertical="center" wrapText="1"/>
      <protection hidden="1"/>
    </xf>
    <xf numFmtId="0" fontId="10" fillId="0" borderId="27" xfId="0" applyFont="1" applyBorder="1" applyAlignment="1" applyProtection="1">
      <alignment horizontal="left" vertical="center" wrapText="1"/>
      <protection hidden="1"/>
    </xf>
    <xf numFmtId="0" fontId="10" fillId="0" borderId="28" xfId="0" applyFont="1" applyBorder="1" applyAlignment="1" applyProtection="1">
      <alignment horizontal="left" vertical="center" wrapTex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9" xfId="0" applyFont="1" applyBorder="1" applyAlignment="1" applyProtection="1">
      <alignment horizontal="left" vertical="center" wrapText="1"/>
      <protection hidden="1"/>
    </xf>
    <xf numFmtId="0" fontId="10" fillId="0" borderId="20" xfId="0" applyFont="1" applyBorder="1" applyAlignment="1" applyProtection="1">
      <alignment horizontal="left" vertical="center" wrapText="1"/>
      <protection hidden="1"/>
    </xf>
    <xf numFmtId="0" fontId="10" fillId="0" borderId="21" xfId="0" applyFont="1" applyBorder="1" applyAlignment="1" applyProtection="1">
      <alignment horizontal="left" vertical="center" wrapText="1"/>
      <protection hidden="1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6" xfId="0" applyFont="1" applyBorder="1" applyAlignment="1" applyProtection="1">
      <alignment horizontal="left" vertical="center"/>
      <protection hidden="1"/>
    </xf>
    <xf numFmtId="0" fontId="21" fillId="0" borderId="27" xfId="0" applyFont="1" applyBorder="1" applyAlignment="1" applyProtection="1">
      <alignment horizontal="left" vertical="center"/>
      <protection hidden="1"/>
    </xf>
    <xf numFmtId="0" fontId="21" fillId="0" borderId="28" xfId="0" applyFont="1" applyBorder="1" applyAlignment="1" applyProtection="1">
      <alignment horizontal="left" vertical="center"/>
      <protection hidden="1"/>
    </xf>
    <xf numFmtId="0" fontId="0" fillId="4" borderId="0" xfId="0" applyFill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190501</xdr:colOff>
      <xdr:row>0</xdr:row>
      <xdr:rowOff>0</xdr:rowOff>
    </xdr:from>
    <xdr:to>
      <xdr:col>2</xdr:col>
      <xdr:colOff>167640</xdr:colOff>
      <xdr:row>2</xdr:row>
      <xdr:rowOff>182880</xdr:rowOff>
    </xdr:to>
    <xdr:grpSp>
      <xdr:nvGrpSpPr>
        <xdr:cNvPr id="2" name="9 Grupo"/>
        <xdr:cNvGrpSpPr/>
      </xdr:nvGrpSpPr>
      <xdr:grpSpPr>
        <a:xfrm>
          <a:off x="278424" y="0"/>
          <a:ext cx="761120" cy="666457"/>
          <a:chOff x="0" y="0"/>
          <a:chExt cx="1423359" cy="1009290"/>
        </a:xfrm>
      </xdr:grpSpPr>
      <xdr:pic>
        <xdr:nvPicPr>
          <xdr:cNvPr id="3" name="Imagen 2" descr="C:\Users\tagutierrez\Documents\Personal\color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4146" y="0"/>
            <a:ext cx="766552" cy="86264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7943"/>
          <a:stretch/>
        </xdr:blipFill>
        <xdr:spPr bwMode="auto">
          <a:xfrm>
            <a:off x="0" y="862641"/>
            <a:ext cx="1423359" cy="146649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ontor\Downloads\LTAIPVIL15VIII%20compa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8987"/>
      <sheetName val="Tabla_438974"/>
      <sheetName val="Tabla_438988"/>
      <sheetName val="Tabla_438958"/>
      <sheetName val="Tabla_438978"/>
      <sheetName val="Tabla_438965"/>
      <sheetName val="Tabla_438975"/>
      <sheetName val="Tabla_438966"/>
      <sheetName val="Tabla_438967"/>
      <sheetName val="Tabla_438985"/>
      <sheetName val="Tabla_438989"/>
      <sheetName val="Tabla_438986"/>
      <sheetName val="Tabla_438990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showGridLines="0" tabSelected="1" zoomScale="130" zoomScaleNormal="130" workbookViewId="0">
      <selection activeCell="L11" sqref="L11"/>
    </sheetView>
  </sheetViews>
  <sheetFormatPr baseColWidth="10" defaultColWidth="11.5703125" defaultRowHeight="15"/>
  <cols>
    <col min="1" max="1" width="1.28515625" style="1" customWidth="1"/>
    <col min="2" max="2" width="11.7109375" style="1" customWidth="1"/>
    <col min="3" max="3" width="19.7109375" style="1" customWidth="1"/>
    <col min="4" max="4" width="13.7109375" style="1" customWidth="1"/>
    <col min="5" max="7" width="15.140625" style="1" customWidth="1"/>
    <col min="8" max="8" width="10.140625" style="1" customWidth="1"/>
    <col min="9" max="16384" width="11.5703125" style="1"/>
  </cols>
  <sheetData>
    <row r="1" spans="2:12" ht="20.25">
      <c r="B1" s="70" t="s">
        <v>0</v>
      </c>
      <c r="C1" s="71"/>
      <c r="D1" s="72"/>
      <c r="E1" s="72"/>
      <c r="F1" s="72"/>
      <c r="G1" s="73"/>
    </row>
    <row r="2" spans="2:12" ht="18" customHeight="1">
      <c r="B2" s="74" t="s">
        <v>1</v>
      </c>
      <c r="C2" s="75"/>
      <c r="D2" s="76"/>
      <c r="E2" s="76"/>
      <c r="F2" s="76"/>
      <c r="G2" s="77"/>
    </row>
    <row r="3" spans="2:12" ht="18" customHeight="1">
      <c r="B3" s="74" t="s">
        <v>2</v>
      </c>
      <c r="C3" s="75"/>
      <c r="D3" s="76"/>
      <c r="E3" s="76"/>
      <c r="F3" s="76"/>
      <c r="G3" s="77"/>
    </row>
    <row r="4" spans="2:12" ht="18" customHeight="1">
      <c r="B4" s="74" t="s">
        <v>3</v>
      </c>
      <c r="C4" s="75"/>
      <c r="D4" s="76"/>
      <c r="E4" s="76"/>
      <c r="F4" s="76"/>
      <c r="G4" s="77"/>
    </row>
    <row r="5" spans="2:12" ht="20.25">
      <c r="B5" s="78" t="s">
        <v>4</v>
      </c>
      <c r="C5" s="79"/>
      <c r="D5" s="80"/>
      <c r="E5" s="80"/>
      <c r="F5" s="80"/>
      <c r="G5" s="81"/>
    </row>
    <row r="6" spans="2:12" ht="7.15" customHeight="1">
      <c r="B6" s="89"/>
      <c r="C6" s="90"/>
      <c r="D6" s="91"/>
      <c r="E6" s="91"/>
      <c r="F6" s="91"/>
      <c r="G6" s="92"/>
    </row>
    <row r="7" spans="2:12" ht="18.600000000000001" customHeight="1">
      <c r="B7" s="31" t="s">
        <v>36</v>
      </c>
      <c r="C7" s="38" t="s">
        <v>37</v>
      </c>
      <c r="D7" s="32" t="s">
        <v>38</v>
      </c>
      <c r="E7" s="103" t="s">
        <v>39</v>
      </c>
      <c r="F7" s="104"/>
      <c r="G7" s="105"/>
    </row>
    <row r="8" spans="2:12" ht="18.75">
      <c r="B8" s="93" t="s">
        <v>5</v>
      </c>
      <c r="C8" s="94"/>
      <c r="D8" s="95"/>
      <c r="E8" s="95"/>
      <c r="F8" s="95"/>
      <c r="G8" s="96"/>
    </row>
    <row r="9" spans="2:12" ht="45.6" customHeight="1">
      <c r="B9" s="34">
        <v>1221017</v>
      </c>
      <c r="C9" s="39" t="s">
        <v>31</v>
      </c>
      <c r="D9" s="41">
        <v>9771</v>
      </c>
      <c r="E9" s="106" t="s">
        <v>45</v>
      </c>
      <c r="F9" s="107"/>
      <c r="G9" s="108"/>
    </row>
    <row r="10" spans="2:12" ht="3" customHeight="1">
      <c r="B10" s="97"/>
      <c r="C10" s="98"/>
      <c r="D10" s="99"/>
      <c r="E10" s="91"/>
      <c r="F10" s="91"/>
      <c r="G10" s="92"/>
    </row>
    <row r="11" spans="2:12" ht="18.75">
      <c r="B11" s="93" t="s">
        <v>6</v>
      </c>
      <c r="C11" s="94"/>
      <c r="D11" s="95"/>
      <c r="E11" s="95"/>
      <c r="F11" s="95"/>
      <c r="G11" s="96"/>
    </row>
    <row r="12" spans="2:12" ht="3" customHeight="1">
      <c r="B12" s="85"/>
      <c r="C12" s="86"/>
      <c r="D12" s="87"/>
      <c r="E12" s="87"/>
      <c r="F12" s="87"/>
      <c r="G12" s="88"/>
    </row>
    <row r="13" spans="2:12" ht="46.15" customHeight="1">
      <c r="B13" s="33">
        <v>1321037</v>
      </c>
      <c r="C13" s="40" t="s">
        <v>7</v>
      </c>
      <c r="D13" s="42">
        <f>ROUNDUP(((D9/30)*14)*25%,0)</f>
        <v>1140</v>
      </c>
      <c r="E13" s="100" t="s">
        <v>42</v>
      </c>
      <c r="F13" s="101"/>
      <c r="G13" s="102"/>
      <c r="H13" s="9"/>
    </row>
    <row r="14" spans="2:12" ht="46.15" customHeight="1">
      <c r="B14" s="33">
        <v>1321047</v>
      </c>
      <c r="C14" s="40" t="s">
        <v>8</v>
      </c>
      <c r="D14" s="42">
        <f>ROUNDUP((D9/30)*40,0)</f>
        <v>13028</v>
      </c>
      <c r="E14" s="82" t="s">
        <v>43</v>
      </c>
      <c r="F14" s="83"/>
      <c r="G14" s="84"/>
      <c r="H14" s="9"/>
    </row>
    <row r="15" spans="2:12" ht="25.15" customHeight="1">
      <c r="B15" s="33">
        <v>1591467</v>
      </c>
      <c r="C15" s="40" t="s">
        <v>9</v>
      </c>
      <c r="D15" s="42">
        <f>ROUNDUP('ISR Subsidiado'!C15,0)</f>
        <v>1085</v>
      </c>
      <c r="E15" s="109" t="s">
        <v>40</v>
      </c>
      <c r="F15" s="110"/>
      <c r="G15" s="111"/>
      <c r="I15" s="9"/>
      <c r="K15" s="45"/>
      <c r="L15" s="9"/>
    </row>
    <row r="16" spans="2:12" ht="3" customHeight="1">
      <c r="B16" s="85"/>
      <c r="C16" s="86"/>
      <c r="D16" s="87"/>
      <c r="E16" s="87"/>
      <c r="F16" s="87"/>
      <c r="G16" s="88"/>
    </row>
    <row r="17" spans="2:10" ht="73.150000000000006" customHeight="1">
      <c r="B17" s="36">
        <v>1411137</v>
      </c>
      <c r="C17" s="37" t="s">
        <v>10</v>
      </c>
      <c r="D17" s="42">
        <f>IFERROR(ROUNDUP(VLOOKUP(D9*1.15,'IMSS v3 071124'!$A$3:$E$41,5),0),0)</f>
        <v>727</v>
      </c>
      <c r="E17" s="82" t="s">
        <v>44</v>
      </c>
      <c r="F17" s="83"/>
      <c r="G17" s="84"/>
    </row>
    <row r="18" spans="2:10" ht="6.6" customHeight="1">
      <c r="B18" s="26"/>
      <c r="C18" s="27"/>
      <c r="D18" s="27"/>
      <c r="E18" s="28"/>
      <c r="F18" s="28"/>
      <c r="G18" s="29"/>
    </row>
    <row r="20" spans="2:10">
      <c r="C20" s="45"/>
      <c r="D20" s="9"/>
      <c r="E20" s="9"/>
    </row>
    <row r="21" spans="2:10">
      <c r="D21" s="9"/>
    </row>
    <row r="22" spans="2:10">
      <c r="D22" s="9"/>
    </row>
    <row r="23" spans="2:10">
      <c r="D23" s="9"/>
      <c r="E23" s="9"/>
    </row>
    <row r="24" spans="2:10">
      <c r="D24" s="9"/>
      <c r="E24" s="9"/>
    </row>
    <row r="25" spans="2:10">
      <c r="D25" s="9"/>
      <c r="E25" s="9"/>
      <c r="F25" s="9"/>
      <c r="G25" s="9"/>
      <c r="J25" s="9"/>
    </row>
  </sheetData>
  <sheetProtection algorithmName="SHA-512" hashValue="JUj1Hq1w/nBY7G87CImk260b0Kmn+ef+BJjmuSwFvfRNKLhdqcEFCYpI7qn6yuOJsoePgjYyLy0C1VPGDtN0Cw==" saltValue="Mfkl1wR15Ak82UEY3pWxzg==" spinCount="100000" sheet="1" objects="1" scenarios="1"/>
  <mergeCells count="17">
    <mergeCell ref="E17:G17"/>
    <mergeCell ref="B12:G12"/>
    <mergeCell ref="B6:G6"/>
    <mergeCell ref="B11:G11"/>
    <mergeCell ref="B16:G16"/>
    <mergeCell ref="B10:G10"/>
    <mergeCell ref="B8:G8"/>
    <mergeCell ref="E13:G13"/>
    <mergeCell ref="E14:G14"/>
    <mergeCell ref="E7:G7"/>
    <mergeCell ref="E9:G9"/>
    <mergeCell ref="E15:G15"/>
    <mergeCell ref="B1:G1"/>
    <mergeCell ref="B2:G2"/>
    <mergeCell ref="B3:G3"/>
    <mergeCell ref="B4:G4"/>
    <mergeCell ref="B5:G5"/>
  </mergeCells>
  <pageMargins left="0.59055118110236227" right="0.6692913385826772" top="0.74803149606299213" bottom="0.74803149606299213" header="0.31496062992125984" footer="0.31496062992125984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workbookViewId="0">
      <pane ySplit="2" topLeftCell="A3" activePane="bottomLeft" state="frozen"/>
      <selection pane="bottomLeft" activeCell="H31" sqref="H31"/>
    </sheetView>
  </sheetViews>
  <sheetFormatPr baseColWidth="10" defaultColWidth="11.5703125" defaultRowHeight="15"/>
  <cols>
    <col min="1" max="5" width="11.5703125" style="24"/>
    <col min="6" max="6" width="11.5703125" style="1"/>
    <col min="7" max="7" width="16.28515625" style="1" customWidth="1"/>
    <col min="8" max="8" width="10.5703125" style="1" customWidth="1"/>
    <col min="9" max="16384" width="11.5703125" style="1"/>
  </cols>
  <sheetData>
    <row r="1" spans="1:13" ht="15.75" thickBot="1">
      <c r="G1" s="53" t="s">
        <v>47</v>
      </c>
      <c r="H1" s="54">
        <v>30</v>
      </c>
      <c r="I1" s="55" t="s">
        <v>49</v>
      </c>
      <c r="J1" s="55"/>
      <c r="K1" s="55"/>
      <c r="L1" s="55"/>
      <c r="M1" s="56"/>
    </row>
    <row r="2" spans="1:13" s="52" customFormat="1">
      <c r="A2" s="50" t="s">
        <v>50</v>
      </c>
      <c r="B2" s="50" t="s">
        <v>50</v>
      </c>
      <c r="C2" s="51" t="s">
        <v>32</v>
      </c>
      <c r="D2" s="51" t="s">
        <v>51</v>
      </c>
      <c r="E2" s="51" t="s">
        <v>41</v>
      </c>
    </row>
    <row r="3" spans="1:13" ht="21.6" customHeight="1">
      <c r="A3" s="25">
        <v>0.01</v>
      </c>
      <c r="B3" s="25">
        <f>A4-1</f>
        <v>6312</v>
      </c>
      <c r="C3" s="9">
        <v>691.62</v>
      </c>
      <c r="D3" s="9">
        <v>0</v>
      </c>
      <c r="E3" s="9">
        <f>C3+D3</f>
        <v>691.62</v>
      </c>
    </row>
    <row r="4" spans="1:13" ht="21.6" customHeight="1">
      <c r="A4" s="25">
        <v>6313</v>
      </c>
      <c r="B4" s="25">
        <f t="shared" ref="B4:B40" si="0">A5-1</f>
        <v>6500</v>
      </c>
      <c r="C4" s="9">
        <v>691.62</v>
      </c>
      <c r="D4" s="9">
        <v>0</v>
      </c>
      <c r="E4" s="9">
        <f t="shared" ref="E4:E41" si="1">C4+D4</f>
        <v>691.62</v>
      </c>
    </row>
    <row r="5" spans="1:13" ht="21.6" customHeight="1">
      <c r="A5" s="25">
        <v>6501</v>
      </c>
      <c r="B5" s="25">
        <f t="shared" si="0"/>
        <v>7000</v>
      </c>
      <c r="C5" s="9">
        <v>691.62</v>
      </c>
      <c r="D5" s="9">
        <v>0</v>
      </c>
      <c r="E5" s="9">
        <f t="shared" si="1"/>
        <v>691.62</v>
      </c>
      <c r="G5" s="57"/>
      <c r="H5" s="57"/>
      <c r="I5" s="58"/>
      <c r="J5" s="59"/>
      <c r="K5" s="60"/>
      <c r="L5" s="61"/>
      <c r="M5" s="61"/>
    </row>
    <row r="6" spans="1:13" ht="21.6" customHeight="1">
      <c r="A6" s="25">
        <v>7001</v>
      </c>
      <c r="B6" s="25">
        <f t="shared" si="0"/>
        <v>7500</v>
      </c>
      <c r="C6" s="9">
        <v>691.62</v>
      </c>
      <c r="D6" s="9">
        <v>0</v>
      </c>
      <c r="E6" s="9">
        <f t="shared" si="1"/>
        <v>691.62</v>
      </c>
      <c r="G6" s="62"/>
      <c r="H6" s="62"/>
      <c r="I6" s="63"/>
      <c r="J6" s="60"/>
      <c r="K6" s="60"/>
      <c r="L6" s="62"/>
      <c r="M6" s="62"/>
    </row>
    <row r="7" spans="1:13" ht="21.6" customHeight="1">
      <c r="A7" s="44">
        <v>7501</v>
      </c>
      <c r="B7" s="44">
        <f t="shared" si="0"/>
        <v>8000</v>
      </c>
      <c r="C7" s="9">
        <v>691.62</v>
      </c>
      <c r="D7" s="9">
        <v>0</v>
      </c>
      <c r="E7" s="9">
        <f t="shared" si="1"/>
        <v>691.62</v>
      </c>
      <c r="G7" s="62"/>
      <c r="H7" s="64"/>
      <c r="I7" s="60"/>
      <c r="J7" s="60"/>
      <c r="K7" s="60"/>
      <c r="L7" s="62"/>
      <c r="M7" s="62"/>
    </row>
    <row r="8" spans="1:13" ht="21.6" customHeight="1">
      <c r="A8" s="43">
        <v>8001</v>
      </c>
      <c r="B8" s="43">
        <f t="shared" si="0"/>
        <v>8500</v>
      </c>
      <c r="C8" s="9">
        <v>691.62</v>
      </c>
      <c r="D8" s="9">
        <v>0</v>
      </c>
      <c r="E8" s="9">
        <f t="shared" si="1"/>
        <v>691.62</v>
      </c>
      <c r="G8" s="65"/>
      <c r="H8" s="66"/>
      <c r="I8" s="67"/>
      <c r="J8" s="67"/>
      <c r="K8" s="67"/>
      <c r="L8" s="62"/>
      <c r="M8" s="62"/>
    </row>
    <row r="9" spans="1:13" ht="21.6" customHeight="1">
      <c r="A9" s="43">
        <v>8501</v>
      </c>
      <c r="B9" s="43">
        <v>8683.5</v>
      </c>
      <c r="C9" s="9">
        <v>691.62</v>
      </c>
      <c r="D9" s="9">
        <v>0</v>
      </c>
      <c r="E9" s="9">
        <f t="shared" si="1"/>
        <v>691.62</v>
      </c>
      <c r="G9" s="62"/>
      <c r="H9" s="62"/>
      <c r="I9" s="62"/>
      <c r="J9" s="62"/>
      <c r="K9" s="62"/>
      <c r="L9" s="62"/>
      <c r="M9" s="62"/>
    </row>
    <row r="10" spans="1:13" ht="21.6" customHeight="1">
      <c r="A10" s="43">
        <v>8684.5</v>
      </c>
      <c r="B10" s="43">
        <v>9000</v>
      </c>
      <c r="C10" s="9">
        <v>691.62</v>
      </c>
      <c r="D10" s="9">
        <v>3.89</v>
      </c>
      <c r="E10" s="9">
        <f t="shared" si="1"/>
        <v>695.51</v>
      </c>
      <c r="G10" s="62"/>
      <c r="H10" s="62"/>
      <c r="I10" s="63"/>
      <c r="J10" s="60"/>
      <c r="K10" s="60"/>
      <c r="L10" s="62"/>
      <c r="M10" s="62"/>
    </row>
    <row r="11" spans="1:13" ht="21.6" customHeight="1">
      <c r="A11" s="25">
        <v>9001</v>
      </c>
      <c r="B11" s="25">
        <f t="shared" si="0"/>
        <v>9500</v>
      </c>
      <c r="C11" s="9">
        <v>691.62</v>
      </c>
      <c r="D11" s="9">
        <v>10.08</v>
      </c>
      <c r="E11" s="9">
        <f t="shared" si="1"/>
        <v>701.7</v>
      </c>
      <c r="G11" s="62"/>
      <c r="H11" s="62"/>
      <c r="I11" s="63"/>
      <c r="J11" s="60"/>
      <c r="K11" s="60"/>
      <c r="L11" s="62"/>
      <c r="M11" s="62"/>
    </row>
    <row r="12" spans="1:13" ht="21.6" customHeight="1">
      <c r="A12" s="25">
        <v>9501</v>
      </c>
      <c r="B12" s="25">
        <f t="shared" si="0"/>
        <v>10000</v>
      </c>
      <c r="C12" s="9">
        <v>691.62</v>
      </c>
      <c r="D12" s="9">
        <v>16.27</v>
      </c>
      <c r="E12" s="9">
        <f t="shared" si="1"/>
        <v>707.89</v>
      </c>
      <c r="G12" s="62"/>
      <c r="H12" s="62"/>
      <c r="I12" s="63"/>
      <c r="J12" s="60"/>
      <c r="K12" s="60"/>
      <c r="L12" s="62"/>
      <c r="M12" s="62"/>
    </row>
    <row r="13" spans="1:13" ht="21.6" customHeight="1">
      <c r="A13" s="25">
        <v>10001</v>
      </c>
      <c r="B13" s="25">
        <f t="shared" si="0"/>
        <v>10500</v>
      </c>
      <c r="C13" s="9">
        <v>691.62</v>
      </c>
      <c r="D13" s="9">
        <v>22.45</v>
      </c>
      <c r="E13" s="9">
        <f t="shared" si="1"/>
        <v>714.07</v>
      </c>
      <c r="G13" s="62"/>
      <c r="H13" s="62"/>
      <c r="I13" s="63"/>
      <c r="J13" s="60"/>
      <c r="K13" s="60"/>
      <c r="L13" s="62"/>
      <c r="M13" s="62"/>
    </row>
    <row r="14" spans="1:13" ht="21.6" customHeight="1">
      <c r="A14" s="25">
        <v>10501</v>
      </c>
      <c r="B14" s="25">
        <f t="shared" si="0"/>
        <v>11000</v>
      </c>
      <c r="C14" s="9">
        <v>691.62</v>
      </c>
      <c r="D14" s="9">
        <v>28.64</v>
      </c>
      <c r="E14" s="9">
        <f t="shared" si="1"/>
        <v>720.26</v>
      </c>
      <c r="G14" s="62"/>
      <c r="H14" s="62"/>
      <c r="I14" s="63"/>
      <c r="J14" s="60"/>
      <c r="K14" s="60"/>
      <c r="L14" s="60"/>
      <c r="M14" s="60"/>
    </row>
    <row r="15" spans="1:13" ht="21.6" customHeight="1">
      <c r="A15" s="25">
        <v>11001</v>
      </c>
      <c r="B15" s="25">
        <f t="shared" si="0"/>
        <v>11500</v>
      </c>
      <c r="C15" s="9">
        <v>691.62</v>
      </c>
      <c r="D15" s="9">
        <v>34.83</v>
      </c>
      <c r="E15" s="9">
        <f t="shared" si="1"/>
        <v>726.45</v>
      </c>
      <c r="G15" s="62"/>
      <c r="H15" s="62"/>
      <c r="I15" s="63"/>
      <c r="J15" s="60"/>
      <c r="K15" s="60"/>
      <c r="L15" s="60"/>
      <c r="M15" s="60"/>
    </row>
    <row r="16" spans="1:13" ht="21.6" customHeight="1">
      <c r="A16" s="25">
        <v>11501</v>
      </c>
      <c r="B16" s="25">
        <f t="shared" si="0"/>
        <v>12000</v>
      </c>
      <c r="C16" s="9">
        <v>691.62</v>
      </c>
      <c r="D16" s="9">
        <v>41.02</v>
      </c>
      <c r="E16" s="9">
        <f t="shared" si="1"/>
        <v>732.64</v>
      </c>
      <c r="G16" s="62"/>
      <c r="H16" s="62"/>
      <c r="I16" s="63"/>
      <c r="J16" s="60"/>
      <c r="K16" s="60"/>
      <c r="L16" s="60"/>
      <c r="M16" s="60"/>
    </row>
    <row r="17" spans="1:13" ht="21.6" customHeight="1">
      <c r="A17" s="25">
        <v>12001</v>
      </c>
      <c r="B17" s="25">
        <f t="shared" si="0"/>
        <v>12500</v>
      </c>
      <c r="C17" s="9">
        <v>691.62</v>
      </c>
      <c r="D17" s="9">
        <v>47.2</v>
      </c>
      <c r="E17" s="9">
        <f t="shared" si="1"/>
        <v>738.82</v>
      </c>
      <c r="G17" s="62"/>
      <c r="H17" s="62"/>
      <c r="I17" s="63"/>
      <c r="J17" s="60"/>
      <c r="K17" s="60"/>
      <c r="L17" s="60"/>
      <c r="M17" s="60"/>
    </row>
    <row r="18" spans="1:13" ht="21.6" customHeight="1">
      <c r="A18" s="25">
        <v>12501</v>
      </c>
      <c r="B18" s="25">
        <f t="shared" si="0"/>
        <v>13000</v>
      </c>
      <c r="C18" s="9">
        <v>691.62</v>
      </c>
      <c r="D18" s="9">
        <v>53.39</v>
      </c>
      <c r="E18" s="9">
        <f t="shared" si="1"/>
        <v>745.01</v>
      </c>
      <c r="G18" s="62"/>
      <c r="H18" s="62"/>
      <c r="I18" s="63"/>
      <c r="J18" s="60"/>
      <c r="K18" s="60"/>
      <c r="L18" s="60"/>
      <c r="M18" s="60"/>
    </row>
    <row r="19" spans="1:13" ht="21.6" customHeight="1">
      <c r="A19" s="25">
        <v>13001</v>
      </c>
      <c r="B19" s="25">
        <f t="shared" si="0"/>
        <v>13500</v>
      </c>
      <c r="C19" s="9">
        <v>691.62</v>
      </c>
      <c r="D19" s="9">
        <v>59.58</v>
      </c>
      <c r="E19" s="9">
        <f t="shared" si="1"/>
        <v>751.2</v>
      </c>
      <c r="G19" s="62"/>
      <c r="H19" s="62"/>
      <c r="I19" s="63"/>
      <c r="J19" s="60"/>
      <c r="K19" s="60"/>
      <c r="L19" s="60"/>
      <c r="M19" s="60"/>
    </row>
    <row r="20" spans="1:13" ht="21.6" customHeight="1">
      <c r="A20" s="25">
        <v>13501</v>
      </c>
      <c r="B20" s="25">
        <f t="shared" si="0"/>
        <v>14000</v>
      </c>
      <c r="C20" s="9">
        <v>691.62</v>
      </c>
      <c r="D20" s="9">
        <v>65.77</v>
      </c>
      <c r="E20" s="9">
        <f t="shared" si="1"/>
        <v>757.39</v>
      </c>
      <c r="G20" s="62"/>
      <c r="H20" s="62"/>
      <c r="I20" s="63"/>
      <c r="J20" s="60"/>
      <c r="K20" s="60"/>
      <c r="L20" s="60"/>
      <c r="M20" s="60"/>
    </row>
    <row r="21" spans="1:13" ht="21.6" customHeight="1">
      <c r="A21" s="25">
        <v>14001</v>
      </c>
      <c r="B21" s="25">
        <f t="shared" si="0"/>
        <v>14500</v>
      </c>
      <c r="C21" s="9">
        <v>691.62</v>
      </c>
      <c r="D21" s="9">
        <v>71.95</v>
      </c>
      <c r="E21" s="9">
        <f t="shared" si="1"/>
        <v>763.57</v>
      </c>
      <c r="G21" s="62"/>
      <c r="H21" s="62"/>
      <c r="I21" s="63"/>
      <c r="J21" s="60"/>
      <c r="K21" s="60"/>
      <c r="L21" s="60"/>
      <c r="M21" s="60"/>
    </row>
    <row r="22" spans="1:13" ht="21.6" customHeight="1">
      <c r="A22" s="25">
        <v>14501</v>
      </c>
      <c r="B22" s="25">
        <f t="shared" si="0"/>
        <v>15000</v>
      </c>
      <c r="C22" s="9">
        <v>691.62</v>
      </c>
      <c r="D22" s="9">
        <v>78.14</v>
      </c>
      <c r="E22" s="9">
        <f t="shared" si="1"/>
        <v>769.76</v>
      </c>
      <c r="G22" s="68"/>
      <c r="H22" s="68"/>
      <c r="I22" s="68"/>
      <c r="J22" s="68"/>
      <c r="K22" s="68"/>
      <c r="L22" s="68"/>
      <c r="M22" s="68"/>
    </row>
    <row r="23" spans="1:13" ht="21.6" customHeight="1">
      <c r="A23" s="25">
        <f>A22+500</f>
        <v>15001</v>
      </c>
      <c r="B23" s="25">
        <f t="shared" si="0"/>
        <v>15500</v>
      </c>
      <c r="C23" s="9">
        <v>691.62</v>
      </c>
      <c r="D23" s="9">
        <v>84.33</v>
      </c>
      <c r="E23" s="9">
        <f t="shared" si="1"/>
        <v>775.95</v>
      </c>
      <c r="G23" s="62"/>
      <c r="H23" s="62"/>
      <c r="I23" s="62"/>
      <c r="J23" s="62"/>
      <c r="K23" s="62"/>
      <c r="L23" s="62"/>
      <c r="M23" s="62"/>
    </row>
    <row r="24" spans="1:13" ht="21.6" customHeight="1">
      <c r="A24" s="25">
        <f t="shared" ref="A24:A41" si="2">A23+500</f>
        <v>15501</v>
      </c>
      <c r="B24" s="25">
        <f t="shared" si="0"/>
        <v>16000</v>
      </c>
      <c r="C24" s="9">
        <v>691.62</v>
      </c>
      <c r="D24" s="9">
        <v>90.52</v>
      </c>
      <c r="E24" s="9">
        <f t="shared" si="1"/>
        <v>782.14</v>
      </c>
      <c r="G24" s="59"/>
      <c r="H24" s="59"/>
      <c r="I24" s="63"/>
      <c r="J24" s="60"/>
      <c r="K24" s="60"/>
      <c r="L24" s="60"/>
      <c r="M24" s="60"/>
    </row>
    <row r="25" spans="1:13" ht="21.6" customHeight="1">
      <c r="A25" s="25">
        <f t="shared" si="2"/>
        <v>16001</v>
      </c>
      <c r="B25" s="25">
        <f t="shared" si="0"/>
        <v>16500</v>
      </c>
      <c r="C25" s="9">
        <v>691.62</v>
      </c>
      <c r="D25" s="9">
        <v>96.7</v>
      </c>
      <c r="E25" s="9">
        <f t="shared" si="1"/>
        <v>788.32</v>
      </c>
      <c r="G25" s="59"/>
      <c r="H25" s="59"/>
      <c r="I25" s="63"/>
      <c r="J25" s="60"/>
      <c r="K25" s="60"/>
      <c r="L25" s="60"/>
      <c r="M25" s="60"/>
    </row>
    <row r="26" spans="1:13" ht="21.6" customHeight="1">
      <c r="A26" s="25">
        <f t="shared" si="2"/>
        <v>16501</v>
      </c>
      <c r="B26" s="25">
        <f t="shared" si="0"/>
        <v>17000</v>
      </c>
      <c r="C26" s="9">
        <v>691.62</v>
      </c>
      <c r="D26" s="9">
        <v>102.89</v>
      </c>
      <c r="E26" s="9">
        <f t="shared" si="1"/>
        <v>794.51</v>
      </c>
      <c r="G26" s="9"/>
      <c r="H26" s="9"/>
      <c r="I26" s="69"/>
    </row>
    <row r="27" spans="1:13" ht="21.6" customHeight="1">
      <c r="A27" s="25">
        <f t="shared" si="2"/>
        <v>17001</v>
      </c>
      <c r="B27" s="25">
        <f t="shared" si="0"/>
        <v>17500</v>
      </c>
      <c r="C27" s="9">
        <v>691.62</v>
      </c>
      <c r="D27" s="9">
        <v>109.08</v>
      </c>
      <c r="E27" s="9">
        <f t="shared" si="1"/>
        <v>800.7</v>
      </c>
      <c r="G27" s="9"/>
      <c r="H27" s="9"/>
      <c r="I27" s="69"/>
    </row>
    <row r="28" spans="1:13" ht="21.6" customHeight="1">
      <c r="A28" s="25">
        <f t="shared" si="2"/>
        <v>17501</v>
      </c>
      <c r="B28" s="25">
        <f t="shared" si="0"/>
        <v>18000</v>
      </c>
      <c r="C28" s="9">
        <v>691.62</v>
      </c>
      <c r="D28" s="9">
        <v>115.27</v>
      </c>
      <c r="E28" s="9">
        <f t="shared" si="1"/>
        <v>806.89</v>
      </c>
      <c r="G28" s="9"/>
      <c r="H28" s="9"/>
      <c r="I28" s="69"/>
    </row>
    <row r="29" spans="1:13" ht="21.6" customHeight="1">
      <c r="A29" s="25">
        <f t="shared" si="2"/>
        <v>18001</v>
      </c>
      <c r="B29" s="25">
        <f t="shared" si="0"/>
        <v>18500</v>
      </c>
      <c r="C29" s="9">
        <v>691.62</v>
      </c>
      <c r="D29" s="9">
        <v>121.45</v>
      </c>
      <c r="E29" s="9">
        <f t="shared" si="1"/>
        <v>813.07</v>
      </c>
      <c r="G29" s="9"/>
      <c r="H29" s="9"/>
      <c r="I29" s="69"/>
    </row>
    <row r="30" spans="1:13" ht="21.6" customHeight="1">
      <c r="A30" s="25">
        <f t="shared" si="2"/>
        <v>18501</v>
      </c>
      <c r="B30" s="25">
        <f t="shared" si="0"/>
        <v>19000</v>
      </c>
      <c r="C30" s="9">
        <v>691.62</v>
      </c>
      <c r="D30" s="9">
        <v>127.64</v>
      </c>
      <c r="E30" s="9">
        <f t="shared" si="1"/>
        <v>819.26</v>
      </c>
      <c r="G30" s="9"/>
      <c r="H30" s="9"/>
      <c r="I30" s="69"/>
    </row>
    <row r="31" spans="1:13" ht="21.6" customHeight="1">
      <c r="A31" s="25">
        <f t="shared" si="2"/>
        <v>19001</v>
      </c>
      <c r="B31" s="25">
        <f t="shared" si="0"/>
        <v>19500</v>
      </c>
      <c r="C31" s="9">
        <v>691.62</v>
      </c>
      <c r="D31" s="9">
        <v>133.83000000000001</v>
      </c>
      <c r="E31" s="9">
        <f t="shared" si="1"/>
        <v>825.45</v>
      </c>
      <c r="G31" s="9"/>
      <c r="H31" s="9"/>
      <c r="I31" s="69"/>
    </row>
    <row r="32" spans="1:13" ht="21.6" customHeight="1">
      <c r="A32" s="25">
        <f t="shared" si="2"/>
        <v>19501</v>
      </c>
      <c r="B32" s="25">
        <f t="shared" si="0"/>
        <v>20000</v>
      </c>
      <c r="C32" s="9">
        <v>691.62</v>
      </c>
      <c r="D32" s="9">
        <v>140.02000000000001</v>
      </c>
      <c r="E32" s="9">
        <f t="shared" si="1"/>
        <v>831.64</v>
      </c>
      <c r="G32" s="9"/>
      <c r="H32" s="9"/>
      <c r="I32" s="69"/>
    </row>
    <row r="33" spans="1:9" ht="21.6" customHeight="1">
      <c r="A33" s="25">
        <f t="shared" si="2"/>
        <v>20001</v>
      </c>
      <c r="B33" s="25">
        <f t="shared" si="0"/>
        <v>20500</v>
      </c>
      <c r="C33" s="9">
        <v>691.62</v>
      </c>
      <c r="D33" s="9">
        <v>146.19999999999999</v>
      </c>
      <c r="E33" s="9">
        <f t="shared" si="1"/>
        <v>837.81999999999994</v>
      </c>
      <c r="G33" s="9"/>
      <c r="H33" s="9"/>
      <c r="I33" s="69"/>
    </row>
    <row r="34" spans="1:9" ht="21.6" customHeight="1">
      <c r="A34" s="25">
        <f t="shared" si="2"/>
        <v>20501</v>
      </c>
      <c r="B34" s="25">
        <f t="shared" si="0"/>
        <v>21000</v>
      </c>
      <c r="C34" s="9">
        <v>691.62</v>
      </c>
      <c r="D34" s="9">
        <v>152.38999999999999</v>
      </c>
      <c r="E34" s="9">
        <f t="shared" si="1"/>
        <v>844.01</v>
      </c>
      <c r="G34" s="9"/>
      <c r="H34" s="9"/>
      <c r="I34" s="69"/>
    </row>
    <row r="35" spans="1:9" ht="21.6" customHeight="1">
      <c r="A35" s="25">
        <f t="shared" si="2"/>
        <v>21001</v>
      </c>
      <c r="B35" s="25">
        <f t="shared" si="0"/>
        <v>21500</v>
      </c>
      <c r="C35" s="9">
        <v>691.62</v>
      </c>
      <c r="D35" s="9">
        <v>158.58000000000001</v>
      </c>
      <c r="E35" s="9">
        <f t="shared" si="1"/>
        <v>850.2</v>
      </c>
      <c r="G35" s="9"/>
      <c r="H35" s="9"/>
      <c r="I35" s="69"/>
    </row>
    <row r="36" spans="1:9" ht="21.6" customHeight="1">
      <c r="A36" s="25">
        <f t="shared" si="2"/>
        <v>21501</v>
      </c>
      <c r="B36" s="25">
        <f t="shared" si="0"/>
        <v>22000</v>
      </c>
      <c r="C36" s="9">
        <v>691.62</v>
      </c>
      <c r="D36" s="9">
        <v>164.77</v>
      </c>
      <c r="E36" s="9">
        <f t="shared" si="1"/>
        <v>856.39</v>
      </c>
      <c r="G36" s="9"/>
      <c r="H36" s="9"/>
      <c r="I36" s="69"/>
    </row>
    <row r="37" spans="1:9" ht="21.6" customHeight="1">
      <c r="A37" s="25">
        <f t="shared" si="2"/>
        <v>22001</v>
      </c>
      <c r="B37" s="25">
        <f t="shared" si="0"/>
        <v>22500</v>
      </c>
      <c r="C37" s="9">
        <v>691.62</v>
      </c>
      <c r="D37" s="9">
        <v>170.95</v>
      </c>
      <c r="E37" s="9">
        <f t="shared" si="1"/>
        <v>862.56999999999994</v>
      </c>
      <c r="G37" s="9"/>
      <c r="H37" s="9"/>
      <c r="I37" s="69"/>
    </row>
    <row r="38" spans="1:9" ht="21.6" customHeight="1">
      <c r="A38" s="25">
        <f t="shared" si="2"/>
        <v>22501</v>
      </c>
      <c r="B38" s="25">
        <f t="shared" si="0"/>
        <v>23000</v>
      </c>
      <c r="C38" s="9">
        <v>691.62</v>
      </c>
      <c r="D38" s="9">
        <v>177.14</v>
      </c>
      <c r="E38" s="9">
        <f t="shared" si="1"/>
        <v>868.76</v>
      </c>
      <c r="G38" s="9"/>
      <c r="H38" s="9"/>
      <c r="I38" s="69"/>
    </row>
    <row r="39" spans="1:9" ht="21.6" customHeight="1">
      <c r="A39" s="25">
        <f t="shared" si="2"/>
        <v>23001</v>
      </c>
      <c r="B39" s="25">
        <f t="shared" si="0"/>
        <v>23500</v>
      </c>
      <c r="C39" s="9">
        <v>691.62</v>
      </c>
      <c r="D39" s="9">
        <v>183.33</v>
      </c>
      <c r="E39" s="9">
        <f t="shared" si="1"/>
        <v>874.95</v>
      </c>
      <c r="G39" s="9"/>
      <c r="H39" s="9"/>
      <c r="I39" s="69"/>
    </row>
    <row r="40" spans="1:9" ht="21.6" customHeight="1">
      <c r="A40" s="25">
        <f t="shared" si="2"/>
        <v>23501</v>
      </c>
      <c r="B40" s="25">
        <f t="shared" si="0"/>
        <v>24000</v>
      </c>
      <c r="C40" s="9">
        <v>691.62</v>
      </c>
      <c r="D40" s="9">
        <v>189.52</v>
      </c>
      <c r="E40" s="9">
        <f t="shared" si="1"/>
        <v>881.14</v>
      </c>
      <c r="G40" s="9"/>
      <c r="H40" s="9"/>
      <c r="I40" s="69"/>
    </row>
    <row r="41" spans="1:9" ht="21.6" customHeight="1">
      <c r="A41" s="25">
        <f t="shared" si="2"/>
        <v>24001</v>
      </c>
      <c r="B41" s="25">
        <v>24500</v>
      </c>
      <c r="C41" s="9">
        <v>691.62</v>
      </c>
      <c r="D41" s="9">
        <v>195.7</v>
      </c>
      <c r="E41" s="9">
        <f t="shared" si="1"/>
        <v>887.31999999999994</v>
      </c>
      <c r="G41" s="9"/>
      <c r="H41" s="9"/>
      <c r="I41" s="69"/>
    </row>
  </sheetData>
  <autoFilter ref="A2:E2"/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workbookViewId="0">
      <selection activeCell="C6" sqref="C6:C11"/>
    </sheetView>
  </sheetViews>
  <sheetFormatPr baseColWidth="10" defaultRowHeight="15"/>
  <sheetData>
    <row r="1" spans="2:4" ht="15.75" thickBot="1">
      <c r="B1" s="2" t="s">
        <v>11</v>
      </c>
      <c r="C1" s="2" t="s">
        <v>12</v>
      </c>
      <c r="D1" t="s">
        <v>13</v>
      </c>
    </row>
    <row r="2" spans="2:4" ht="15.75" thickBot="1">
      <c r="B2" s="3">
        <v>1</v>
      </c>
      <c r="C2" s="3">
        <v>6</v>
      </c>
      <c r="D2" s="4">
        <v>0.25</v>
      </c>
    </row>
    <row r="3" spans="2:4" ht="15.75" thickBot="1">
      <c r="B3" s="3">
        <v>2</v>
      </c>
      <c r="C3" s="3">
        <v>8</v>
      </c>
      <c r="D3" s="4">
        <v>0.25</v>
      </c>
    </row>
    <row r="4" spans="2:4" ht="15.75" thickBot="1">
      <c r="B4" s="3">
        <v>3</v>
      </c>
      <c r="C4" s="3">
        <v>10</v>
      </c>
      <c r="D4" s="4">
        <v>0.25</v>
      </c>
    </row>
    <row r="5" spans="2:4" ht="15.75" thickBot="1">
      <c r="B5" s="3">
        <v>4</v>
      </c>
      <c r="C5" s="3">
        <v>12</v>
      </c>
      <c r="D5" s="4">
        <v>0.25</v>
      </c>
    </row>
    <row r="6" spans="2:4" ht="15.75" thickBot="1">
      <c r="B6" s="35">
        <v>5</v>
      </c>
      <c r="C6" s="35">
        <v>14</v>
      </c>
      <c r="D6" s="4">
        <v>0.25</v>
      </c>
    </row>
    <row r="7" spans="2:4" ht="15.75" thickBot="1">
      <c r="B7" s="35">
        <v>6</v>
      </c>
      <c r="C7" s="35">
        <v>14</v>
      </c>
      <c r="D7" s="4">
        <v>0.25</v>
      </c>
    </row>
    <row r="8" spans="2:4" ht="15.75" thickBot="1">
      <c r="B8" s="35">
        <v>7</v>
      </c>
      <c r="C8" s="35">
        <v>14</v>
      </c>
      <c r="D8" s="4">
        <v>0.25</v>
      </c>
    </row>
    <row r="9" spans="2:4" ht="15.75" thickBot="1">
      <c r="B9" s="35">
        <v>8</v>
      </c>
      <c r="C9" s="35">
        <v>14</v>
      </c>
      <c r="D9" s="4">
        <v>0.25</v>
      </c>
    </row>
    <row r="10" spans="2:4" ht="15.75" thickBot="1">
      <c r="B10" s="35">
        <v>9</v>
      </c>
      <c r="C10" s="35">
        <v>14</v>
      </c>
      <c r="D10" s="4">
        <v>0.25</v>
      </c>
    </row>
    <row r="11" spans="2:4" ht="15.75" thickBot="1">
      <c r="B11" s="3">
        <v>10</v>
      </c>
      <c r="C11" s="3">
        <v>16</v>
      </c>
      <c r="D11" s="4">
        <v>0.25</v>
      </c>
    </row>
    <row r="12" spans="2:4" ht="15.75" thickBot="1">
      <c r="B12" s="3">
        <v>11</v>
      </c>
      <c r="C12" s="3">
        <v>16</v>
      </c>
      <c r="D12" s="4">
        <v>0.25</v>
      </c>
    </row>
    <row r="13" spans="2:4" ht="15.75" thickBot="1">
      <c r="B13" s="3">
        <v>12</v>
      </c>
      <c r="C13" s="3">
        <v>16</v>
      </c>
      <c r="D13" s="4">
        <v>0.25</v>
      </c>
    </row>
    <row r="14" spans="2:4" ht="15.75" thickBot="1">
      <c r="B14" s="3">
        <v>13</v>
      </c>
      <c r="C14" s="3">
        <v>16</v>
      </c>
      <c r="D14" s="4">
        <v>0.25</v>
      </c>
    </row>
    <row r="15" spans="2:4" ht="15.75" thickBot="1">
      <c r="B15" s="3">
        <v>14</v>
      </c>
      <c r="C15" s="3">
        <v>16</v>
      </c>
      <c r="D15" s="4">
        <v>0.25</v>
      </c>
    </row>
    <row r="16" spans="2:4" ht="15.75" thickBot="1">
      <c r="B16" s="3">
        <v>15</v>
      </c>
      <c r="C16" s="3">
        <v>18</v>
      </c>
      <c r="D16" s="4">
        <v>0.25</v>
      </c>
    </row>
    <row r="17" spans="2:4" ht="15.75" thickBot="1">
      <c r="B17" s="3">
        <v>16</v>
      </c>
      <c r="C17" s="3">
        <v>18</v>
      </c>
      <c r="D17" s="4">
        <v>0.25</v>
      </c>
    </row>
    <row r="18" spans="2:4" ht="15.75" thickBot="1">
      <c r="B18" s="3">
        <v>17</v>
      </c>
      <c r="C18" s="3">
        <v>18</v>
      </c>
      <c r="D18" s="4">
        <v>0.25</v>
      </c>
    </row>
    <row r="19" spans="2:4" ht="15.75" thickBot="1">
      <c r="B19" s="3">
        <v>18</v>
      </c>
      <c r="C19" s="3">
        <v>18</v>
      </c>
      <c r="D19" s="4">
        <v>0.25</v>
      </c>
    </row>
    <row r="20" spans="2:4" ht="15.75" thickBot="1">
      <c r="B20" s="3">
        <v>19</v>
      </c>
      <c r="C20" s="3">
        <v>18</v>
      </c>
      <c r="D20" s="4">
        <v>0.25</v>
      </c>
    </row>
    <row r="21" spans="2:4" ht="15.75" thickBot="1">
      <c r="B21" s="3">
        <v>20</v>
      </c>
      <c r="C21" s="3">
        <v>20</v>
      </c>
      <c r="D21" s="4">
        <v>0.25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4" sqref="A14:XFD26"/>
    </sheetView>
  </sheetViews>
  <sheetFormatPr baseColWidth="10" defaultColWidth="11.5703125" defaultRowHeight="15"/>
  <cols>
    <col min="1" max="1" width="15.42578125" bestFit="1" customWidth="1"/>
    <col min="2" max="2" width="16.5703125" bestFit="1" customWidth="1"/>
    <col min="3" max="3" width="10.140625" bestFit="1" customWidth="1"/>
    <col min="4" max="4" width="10.5703125" bestFit="1" customWidth="1"/>
    <col min="5" max="5" width="3.28515625" customWidth="1"/>
  </cols>
  <sheetData>
    <row r="1" spans="1:4">
      <c r="A1" s="112">
        <v>2023</v>
      </c>
      <c r="B1" s="112"/>
      <c r="C1" s="112"/>
      <c r="D1" s="112"/>
    </row>
    <row r="2" spans="1:4">
      <c r="A2" t="s">
        <v>14</v>
      </c>
      <c r="B2" t="s">
        <v>15</v>
      </c>
      <c r="C2" t="s">
        <v>16</v>
      </c>
      <c r="D2" t="s">
        <v>17</v>
      </c>
    </row>
    <row r="3" spans="1:4">
      <c r="A3" s="5">
        <v>0.01</v>
      </c>
      <c r="B3" s="5">
        <v>746.04</v>
      </c>
      <c r="C3" s="5">
        <v>0</v>
      </c>
      <c r="D3" s="6">
        <v>1.9199999999999998E-2</v>
      </c>
    </row>
    <row r="4" spans="1:4">
      <c r="A4" s="5">
        <v>746.05</v>
      </c>
      <c r="B4" s="5">
        <v>6332.05</v>
      </c>
      <c r="C4" s="5">
        <v>14.32</v>
      </c>
      <c r="D4" s="6">
        <v>6.4000000000000001E-2</v>
      </c>
    </row>
    <row r="5" spans="1:4">
      <c r="A5" s="5">
        <v>6332.06</v>
      </c>
      <c r="B5" s="5">
        <v>11128.01</v>
      </c>
      <c r="C5" s="5">
        <v>371.83</v>
      </c>
      <c r="D5" s="6">
        <v>0.10879999999999999</v>
      </c>
    </row>
    <row r="6" spans="1:4">
      <c r="A6" s="5">
        <v>11128.02</v>
      </c>
      <c r="B6" s="5">
        <v>12935.82</v>
      </c>
      <c r="C6" s="5">
        <v>893.63</v>
      </c>
      <c r="D6" s="6">
        <v>0.16</v>
      </c>
    </row>
    <row r="7" spans="1:4">
      <c r="A7" s="5">
        <v>12935.83</v>
      </c>
      <c r="B7" s="5">
        <v>15487.71</v>
      </c>
      <c r="C7" s="5">
        <v>1182.8800000000001</v>
      </c>
      <c r="D7" s="6">
        <v>0.1792</v>
      </c>
    </row>
    <row r="8" spans="1:4">
      <c r="A8" s="5">
        <v>15487.72</v>
      </c>
      <c r="B8" s="5">
        <v>31236.49</v>
      </c>
      <c r="C8" s="5">
        <v>1640.18</v>
      </c>
      <c r="D8" s="6">
        <v>0.21360000000000001</v>
      </c>
    </row>
    <row r="9" spans="1:4">
      <c r="A9" s="5">
        <v>31236.5</v>
      </c>
      <c r="B9" s="5">
        <v>49233</v>
      </c>
      <c r="C9" s="5">
        <v>5004.12</v>
      </c>
      <c r="D9" s="6">
        <v>0.23519999999999999</v>
      </c>
    </row>
    <row r="10" spans="1:4">
      <c r="A10" s="5">
        <v>49233.01</v>
      </c>
      <c r="B10" s="5">
        <v>93993.900000000009</v>
      </c>
      <c r="C10" s="5">
        <v>9236.89</v>
      </c>
      <c r="D10" s="6">
        <v>0.3</v>
      </c>
    </row>
    <row r="11" spans="1:4">
      <c r="A11" s="5">
        <v>93993.91</v>
      </c>
      <c r="B11" s="5">
        <v>125325.20000000001</v>
      </c>
      <c r="C11" s="5">
        <v>22665.17</v>
      </c>
      <c r="D11" s="6">
        <v>0.32</v>
      </c>
    </row>
    <row r="12" spans="1:4">
      <c r="A12" s="5">
        <v>125325.21</v>
      </c>
      <c r="B12" s="5">
        <v>375975.61</v>
      </c>
      <c r="C12" s="5">
        <v>32691.18</v>
      </c>
      <c r="D12" s="6">
        <v>0.34</v>
      </c>
    </row>
    <row r="13" spans="1:4">
      <c r="A13" s="5">
        <v>375975.62</v>
      </c>
      <c r="B13" s="5" t="s">
        <v>18</v>
      </c>
      <c r="C13" s="5">
        <v>117912.32000000001</v>
      </c>
      <c r="D13" s="6">
        <v>0.35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C8" sqref="C8"/>
    </sheetView>
  </sheetViews>
  <sheetFormatPr baseColWidth="10" defaultRowHeight="15"/>
  <cols>
    <col min="2" max="2" width="22.85546875" bestFit="1" customWidth="1"/>
    <col min="4" max="4" width="11.5703125" customWidth="1"/>
  </cols>
  <sheetData>
    <row r="2" spans="1:6">
      <c r="C2" t="s">
        <v>34</v>
      </c>
      <c r="D2" t="s">
        <v>35</v>
      </c>
    </row>
    <row r="3" spans="1:6">
      <c r="A3" s="10"/>
      <c r="B3" s="11" t="s">
        <v>30</v>
      </c>
      <c r="C3" s="8">
        <f>ROUNDUP((Calculadora!D9)*1.015,0)</f>
        <v>9918</v>
      </c>
      <c r="D3" s="7">
        <f>C3</f>
        <v>9918</v>
      </c>
    </row>
    <row r="4" spans="1:6">
      <c r="A4" s="113" t="s">
        <v>19</v>
      </c>
      <c r="B4" s="114"/>
      <c r="D4" s="7"/>
    </row>
    <row r="5" spans="1:6">
      <c r="A5" s="12"/>
      <c r="B5" s="13" t="s">
        <v>20</v>
      </c>
      <c r="C5" s="8">
        <f>C3</f>
        <v>9918</v>
      </c>
      <c r="D5" s="8">
        <f>D3</f>
        <v>9918</v>
      </c>
    </row>
    <row r="6" spans="1:6">
      <c r="A6" s="14"/>
      <c r="B6" s="13" t="s">
        <v>21</v>
      </c>
      <c r="C6" s="30">
        <f>IFERROR(((C3-(VLOOKUP(C3,'tabla isr'!$A$3:$D$13,1)))*VLOOKUP(C3,'tabla isr'!$A$3:$D$13,4)+VLOOKUP(C3,'tabla isr'!$A$3:$D$13,3)),0)</f>
        <v>761.9802719999999</v>
      </c>
      <c r="D6" s="7">
        <f>IFERROR(((D3-(VLOOKUP(D3,'tabla isr'!$A$3:$D$13,1)))*VLOOKUP(D3,'tabla isr'!$A$3:$D$13,4)+VLOOKUP(D3,'tabla isr'!$A$3:$D$13,3)),0)</f>
        <v>761.9802719999999</v>
      </c>
    </row>
    <row r="7" spans="1:6">
      <c r="A7" s="115" t="s">
        <v>22</v>
      </c>
      <c r="B7" s="116" t="s">
        <v>23</v>
      </c>
      <c r="D7" s="7"/>
    </row>
    <row r="8" spans="1:6">
      <c r="A8" s="15">
        <v>31</v>
      </c>
      <c r="B8" s="16" t="s">
        <v>8</v>
      </c>
      <c r="C8" s="8">
        <f>ROUNDUP((Calculadora!D14)*1.015,0)</f>
        <v>13224</v>
      </c>
      <c r="D8" s="7">
        <f>C8</f>
        <v>13224</v>
      </c>
    </row>
    <row r="9" spans="1:6">
      <c r="A9" s="17"/>
      <c r="B9" s="18" t="s">
        <v>24</v>
      </c>
      <c r="C9" s="8"/>
      <c r="D9" s="7">
        <f>D5+(D8-(96.22*30))</f>
        <v>20255.400000000001</v>
      </c>
    </row>
    <row r="10" spans="1:6">
      <c r="A10" s="17"/>
      <c r="B10" s="19" t="s">
        <v>25</v>
      </c>
      <c r="C10" s="7">
        <f>IF(C8&gt;0,(((C8)-(108.57*30))/365)*30.4,0)</f>
        <v>830.11989041095887</v>
      </c>
      <c r="D10" s="7"/>
    </row>
    <row r="11" spans="1:6">
      <c r="A11" s="17"/>
      <c r="B11" s="18" t="s">
        <v>26</v>
      </c>
      <c r="C11" s="8">
        <f>C10+C5</f>
        <v>10748.119890410959</v>
      </c>
      <c r="D11" s="7"/>
    </row>
    <row r="12" spans="1:6">
      <c r="A12" s="17"/>
      <c r="B12" s="18" t="s">
        <v>27</v>
      </c>
      <c r="C12" s="30">
        <f>IFERROR(((C11-(VLOOKUP(C11,'tabla isr'!$A$3:$D$13,1)))*VLOOKUP(C11,'tabla isr'!$A$3:$D$13,4)+VLOOKUP(C11,'tabla isr'!$A$3:$D$13,3)),0)</f>
        <v>852.29731607671215</v>
      </c>
      <c r="D12" s="7">
        <f>IFERROR(((D9-(VLOOKUP(D9,'tabla isr'!$A$3:$D$13,1)))*VLOOKUP(D9,'tabla isr'!$A$3:$D$13,4)+VLOOKUP(D9,'tabla isr'!$A$3:$D$13,3)),0)</f>
        <v>2658.5564480000007</v>
      </c>
    </row>
    <row r="13" spans="1:6">
      <c r="A13" s="17"/>
      <c r="B13" s="19" t="s">
        <v>28</v>
      </c>
      <c r="C13" s="22">
        <f>IFERROR(IF(C8&gt;0,(C12-C6)/C10,0),0)</f>
        <v>0.10879999999999991</v>
      </c>
      <c r="D13" s="22"/>
    </row>
    <row r="14" spans="1:6">
      <c r="A14" s="20"/>
      <c r="B14" s="21" t="s">
        <v>29</v>
      </c>
      <c r="C14" s="23">
        <f>((C8)-(108.57*30))*C13</f>
        <v>1084.398719999999</v>
      </c>
      <c r="D14" s="23">
        <f>D12-D6</f>
        <v>1896.5761760000009</v>
      </c>
    </row>
    <row r="15" spans="1:6">
      <c r="A15" s="46"/>
      <c r="B15" s="47" t="s">
        <v>46</v>
      </c>
      <c r="C15" s="48">
        <f>IF(C14&lt;0,0,C14)</f>
        <v>1084.398719999999</v>
      </c>
      <c r="D15" s="49"/>
      <c r="F15" s="7">
        <f>96.22*30</f>
        <v>2886.6</v>
      </c>
    </row>
  </sheetData>
  <mergeCells count="2">
    <mergeCell ref="A4:B4"/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workbookViewId="0">
      <pane ySplit="2" topLeftCell="A3" activePane="bottomLeft" state="frozen"/>
      <selection pane="bottomLeft" activeCell="I1" sqref="I1"/>
    </sheetView>
  </sheetViews>
  <sheetFormatPr baseColWidth="10" defaultColWidth="11.5703125" defaultRowHeight="15"/>
  <cols>
    <col min="1" max="5" width="11.5703125" style="24"/>
    <col min="6" max="6" width="11.5703125" style="1"/>
    <col min="7" max="7" width="17" style="1" bestFit="1" customWidth="1"/>
    <col min="8" max="16384" width="11.5703125" style="1"/>
  </cols>
  <sheetData>
    <row r="1" spans="1:13" ht="15.75" thickBot="1">
      <c r="G1" s="53" t="s">
        <v>47</v>
      </c>
      <c r="H1" s="54">
        <v>30</v>
      </c>
      <c r="I1" s="55" t="s">
        <v>48</v>
      </c>
      <c r="J1" s="55"/>
      <c r="K1" s="55"/>
      <c r="L1" s="55"/>
      <c r="M1" s="56"/>
    </row>
    <row r="2" spans="1:13" s="52" customFormat="1">
      <c r="A2" s="50" t="s">
        <v>31</v>
      </c>
      <c r="B2" s="50" t="s">
        <v>31</v>
      </c>
      <c r="C2" s="51" t="s">
        <v>32</v>
      </c>
      <c r="D2" s="51" t="s">
        <v>33</v>
      </c>
      <c r="E2" s="51" t="s">
        <v>41</v>
      </c>
    </row>
    <row r="3" spans="1:13" ht="21.6" customHeight="1">
      <c r="A3" s="25">
        <v>0.01</v>
      </c>
      <c r="B3" s="25">
        <f>A4-1</f>
        <v>6312</v>
      </c>
      <c r="C3" s="9">
        <v>664.45</v>
      </c>
      <c r="D3" s="9">
        <v>0</v>
      </c>
      <c r="E3" s="9">
        <f>C3+D3</f>
        <v>664.45</v>
      </c>
    </row>
    <row r="4" spans="1:13" ht="21.6" customHeight="1">
      <c r="A4" s="25">
        <v>6313</v>
      </c>
      <c r="B4" s="25">
        <f t="shared" ref="B4:B40" si="0">A5-1</f>
        <v>6500</v>
      </c>
      <c r="C4" s="9">
        <v>656.05</v>
      </c>
      <c r="D4" s="9">
        <v>0</v>
      </c>
      <c r="E4" s="9">
        <f t="shared" ref="E4:E41" si="1">C4+D4</f>
        <v>656.05</v>
      </c>
    </row>
    <row r="5" spans="1:13" ht="21.6" customHeight="1">
      <c r="A5" s="25">
        <v>6501</v>
      </c>
      <c r="B5" s="25">
        <f t="shared" si="0"/>
        <v>7000</v>
      </c>
      <c r="C5" s="9">
        <v>656.05</v>
      </c>
      <c r="D5" s="9">
        <v>0</v>
      </c>
      <c r="E5" s="9">
        <f t="shared" si="1"/>
        <v>656.05</v>
      </c>
    </row>
    <row r="6" spans="1:13" ht="21.6" customHeight="1">
      <c r="A6" s="25">
        <v>7001</v>
      </c>
      <c r="B6" s="25">
        <f t="shared" si="0"/>
        <v>7500</v>
      </c>
      <c r="C6" s="9">
        <v>656.05</v>
      </c>
      <c r="D6" s="9">
        <v>0</v>
      </c>
      <c r="E6" s="9">
        <f t="shared" si="1"/>
        <v>656.05</v>
      </c>
    </row>
    <row r="7" spans="1:13" ht="21.6" customHeight="1">
      <c r="A7" s="44">
        <v>7501</v>
      </c>
      <c r="B7" s="44">
        <f t="shared" si="0"/>
        <v>8000</v>
      </c>
      <c r="C7" s="9">
        <v>656.05</v>
      </c>
      <c r="D7" s="9">
        <v>0</v>
      </c>
      <c r="E7" s="9">
        <f t="shared" si="1"/>
        <v>656.05</v>
      </c>
    </row>
    <row r="8" spans="1:13" ht="21.6" customHeight="1">
      <c r="A8" s="43">
        <v>8001</v>
      </c>
      <c r="B8" s="43">
        <f t="shared" si="0"/>
        <v>8500</v>
      </c>
      <c r="C8" s="9">
        <v>656.05</v>
      </c>
      <c r="D8" s="9">
        <v>0</v>
      </c>
      <c r="E8" s="9">
        <f t="shared" si="1"/>
        <v>656.05</v>
      </c>
    </row>
    <row r="9" spans="1:13" ht="21.6" customHeight="1">
      <c r="A9" s="43">
        <v>8501</v>
      </c>
      <c r="B9" s="43">
        <v>8683.5</v>
      </c>
      <c r="C9" s="9">
        <v>656.05</v>
      </c>
      <c r="D9" s="9">
        <v>0</v>
      </c>
      <c r="E9" s="9">
        <f t="shared" si="1"/>
        <v>656.05</v>
      </c>
    </row>
    <row r="10" spans="1:13" ht="21.6" customHeight="1">
      <c r="A10" s="43">
        <v>8684.5</v>
      </c>
      <c r="B10" s="43">
        <v>9000</v>
      </c>
      <c r="C10" s="9">
        <v>656.05</v>
      </c>
      <c r="D10" s="9">
        <v>0</v>
      </c>
      <c r="E10" s="9">
        <f t="shared" si="1"/>
        <v>656.05</v>
      </c>
    </row>
    <row r="11" spans="1:13" ht="21.6" customHeight="1">
      <c r="A11" s="25">
        <v>9001</v>
      </c>
      <c r="B11" s="25">
        <f t="shared" si="0"/>
        <v>9500</v>
      </c>
      <c r="C11" s="9">
        <v>656.05</v>
      </c>
      <c r="D11" s="9">
        <v>0</v>
      </c>
      <c r="E11" s="9">
        <f t="shared" si="1"/>
        <v>656.05</v>
      </c>
    </row>
    <row r="12" spans="1:13" ht="21.6" customHeight="1">
      <c r="A12" s="25">
        <v>9501</v>
      </c>
      <c r="B12" s="25">
        <f t="shared" si="0"/>
        <v>10000</v>
      </c>
      <c r="C12" s="9">
        <v>656.05</v>
      </c>
      <c r="D12" s="9">
        <v>2.52</v>
      </c>
      <c r="E12" s="9">
        <f t="shared" si="1"/>
        <v>658.56999999999994</v>
      </c>
    </row>
    <row r="13" spans="1:13" ht="21.6" customHeight="1">
      <c r="A13" s="25">
        <v>10001</v>
      </c>
      <c r="B13" s="25">
        <f t="shared" si="0"/>
        <v>10500</v>
      </c>
      <c r="C13" s="9">
        <v>656.05</v>
      </c>
      <c r="D13" s="9">
        <v>8.02</v>
      </c>
      <c r="E13" s="9">
        <f t="shared" si="1"/>
        <v>664.06999999999994</v>
      </c>
    </row>
    <row r="14" spans="1:13" ht="21.6" customHeight="1">
      <c r="A14" s="25">
        <v>10501</v>
      </c>
      <c r="B14" s="25">
        <f t="shared" si="0"/>
        <v>11000</v>
      </c>
      <c r="C14" s="9">
        <v>656.05</v>
      </c>
      <c r="D14" s="9">
        <v>13.52</v>
      </c>
      <c r="E14" s="9">
        <f t="shared" si="1"/>
        <v>669.56999999999994</v>
      </c>
    </row>
    <row r="15" spans="1:13" ht="21.6" customHeight="1">
      <c r="A15" s="25">
        <v>11001</v>
      </c>
      <c r="B15" s="25">
        <f t="shared" si="0"/>
        <v>11500</v>
      </c>
      <c r="C15" s="9">
        <v>656.05</v>
      </c>
      <c r="D15" s="9">
        <v>19.02</v>
      </c>
      <c r="E15" s="9">
        <f t="shared" si="1"/>
        <v>675.06999999999994</v>
      </c>
    </row>
    <row r="16" spans="1:13" ht="21.6" customHeight="1">
      <c r="A16" s="25">
        <v>11501</v>
      </c>
      <c r="B16" s="25">
        <f t="shared" si="0"/>
        <v>12000</v>
      </c>
      <c r="C16" s="9">
        <v>656.05</v>
      </c>
      <c r="D16" s="9">
        <v>24.52</v>
      </c>
      <c r="E16" s="9">
        <f t="shared" si="1"/>
        <v>680.56999999999994</v>
      </c>
    </row>
    <row r="17" spans="1:5" ht="21.6" customHeight="1">
      <c r="A17" s="25">
        <v>12001</v>
      </c>
      <c r="B17" s="25">
        <f t="shared" si="0"/>
        <v>12500</v>
      </c>
      <c r="C17" s="9">
        <v>656.05</v>
      </c>
      <c r="D17" s="9">
        <v>30.02</v>
      </c>
      <c r="E17" s="9">
        <f t="shared" si="1"/>
        <v>686.06999999999994</v>
      </c>
    </row>
    <row r="18" spans="1:5" ht="21.6" customHeight="1">
      <c r="A18" s="25">
        <v>12501</v>
      </c>
      <c r="B18" s="25">
        <f t="shared" si="0"/>
        <v>13000</v>
      </c>
      <c r="C18" s="9">
        <v>656.05</v>
      </c>
      <c r="D18" s="9">
        <v>35.520000000000003</v>
      </c>
      <c r="E18" s="9">
        <f t="shared" si="1"/>
        <v>691.56999999999994</v>
      </c>
    </row>
    <row r="19" spans="1:5" ht="21.6" customHeight="1">
      <c r="A19" s="25">
        <v>13001</v>
      </c>
      <c r="B19" s="25">
        <f t="shared" si="0"/>
        <v>13500</v>
      </c>
      <c r="C19" s="9">
        <v>656.05</v>
      </c>
      <c r="D19" s="9">
        <v>41.02</v>
      </c>
      <c r="E19" s="9">
        <f t="shared" si="1"/>
        <v>697.06999999999994</v>
      </c>
    </row>
    <row r="20" spans="1:5" ht="21.6" customHeight="1">
      <c r="A20" s="25">
        <v>13501</v>
      </c>
      <c r="B20" s="25">
        <f t="shared" si="0"/>
        <v>14000</v>
      </c>
      <c r="C20" s="9">
        <v>656.05</v>
      </c>
      <c r="D20" s="9">
        <v>46.52</v>
      </c>
      <c r="E20" s="9">
        <f t="shared" si="1"/>
        <v>702.56999999999994</v>
      </c>
    </row>
    <row r="21" spans="1:5" ht="21.6" customHeight="1">
      <c r="A21" s="25">
        <v>14001</v>
      </c>
      <c r="B21" s="25">
        <f t="shared" si="0"/>
        <v>14500</v>
      </c>
      <c r="C21" s="9">
        <v>656.05</v>
      </c>
      <c r="D21" s="9">
        <v>52.02</v>
      </c>
      <c r="E21" s="9">
        <f t="shared" si="1"/>
        <v>708.06999999999994</v>
      </c>
    </row>
    <row r="22" spans="1:5" ht="21.6" customHeight="1">
      <c r="A22" s="25">
        <v>14501</v>
      </c>
      <c r="B22" s="25">
        <f t="shared" si="0"/>
        <v>15000</v>
      </c>
      <c r="C22" s="9">
        <v>656.05</v>
      </c>
      <c r="D22" s="9">
        <v>57.52</v>
      </c>
      <c r="E22" s="9">
        <f t="shared" si="1"/>
        <v>713.56999999999994</v>
      </c>
    </row>
    <row r="23" spans="1:5" ht="21.6" customHeight="1">
      <c r="A23" s="25">
        <f>A22+500</f>
        <v>15001</v>
      </c>
      <c r="B23" s="25">
        <f t="shared" si="0"/>
        <v>15500</v>
      </c>
      <c r="C23" s="9">
        <v>656.05</v>
      </c>
      <c r="D23" s="9">
        <v>63.02</v>
      </c>
      <c r="E23" s="9">
        <f t="shared" si="1"/>
        <v>719.06999999999994</v>
      </c>
    </row>
    <row r="24" spans="1:5" ht="21.6" customHeight="1">
      <c r="A24" s="25">
        <f t="shared" ref="A24:A41" si="2">A23+500</f>
        <v>15501</v>
      </c>
      <c r="B24" s="25">
        <f t="shared" si="0"/>
        <v>16000</v>
      </c>
      <c r="C24" s="9">
        <v>656.05</v>
      </c>
      <c r="D24" s="9">
        <v>68.52</v>
      </c>
      <c r="E24" s="9">
        <f t="shared" si="1"/>
        <v>724.56999999999994</v>
      </c>
    </row>
    <row r="25" spans="1:5" ht="21.6" customHeight="1">
      <c r="A25" s="25">
        <f t="shared" si="2"/>
        <v>16001</v>
      </c>
      <c r="B25" s="25">
        <f t="shared" si="0"/>
        <v>16500</v>
      </c>
      <c r="C25" s="9">
        <v>656.05</v>
      </c>
      <c r="D25" s="9">
        <v>74.02</v>
      </c>
      <c r="E25" s="9">
        <f t="shared" si="1"/>
        <v>730.06999999999994</v>
      </c>
    </row>
    <row r="26" spans="1:5" ht="21.6" customHeight="1">
      <c r="A26" s="25">
        <f t="shared" si="2"/>
        <v>16501</v>
      </c>
      <c r="B26" s="25">
        <f t="shared" si="0"/>
        <v>17000</v>
      </c>
      <c r="C26" s="9">
        <v>656.05</v>
      </c>
      <c r="D26" s="9">
        <v>79.52</v>
      </c>
      <c r="E26" s="9">
        <f t="shared" si="1"/>
        <v>735.56999999999994</v>
      </c>
    </row>
    <row r="27" spans="1:5" ht="21.6" customHeight="1">
      <c r="A27" s="25">
        <f t="shared" si="2"/>
        <v>17001</v>
      </c>
      <c r="B27" s="25">
        <f t="shared" si="0"/>
        <v>17500</v>
      </c>
      <c r="C27" s="9">
        <v>656.05</v>
      </c>
      <c r="D27" s="9">
        <v>85.02</v>
      </c>
      <c r="E27" s="9">
        <f t="shared" si="1"/>
        <v>741.06999999999994</v>
      </c>
    </row>
    <row r="28" spans="1:5" ht="21.6" customHeight="1">
      <c r="A28" s="25">
        <f t="shared" si="2"/>
        <v>17501</v>
      </c>
      <c r="B28" s="25">
        <f t="shared" si="0"/>
        <v>18000</v>
      </c>
      <c r="C28" s="9">
        <v>656.05</v>
      </c>
      <c r="D28" s="9">
        <v>90.52</v>
      </c>
      <c r="E28" s="9">
        <f t="shared" si="1"/>
        <v>746.56999999999994</v>
      </c>
    </row>
    <row r="29" spans="1:5" ht="21.6" customHeight="1">
      <c r="A29" s="25">
        <f t="shared" si="2"/>
        <v>18001</v>
      </c>
      <c r="B29" s="25">
        <f t="shared" si="0"/>
        <v>18500</v>
      </c>
      <c r="C29" s="9">
        <v>656.05</v>
      </c>
      <c r="D29" s="9">
        <v>96.02</v>
      </c>
      <c r="E29" s="9">
        <f t="shared" si="1"/>
        <v>752.06999999999994</v>
      </c>
    </row>
    <row r="30" spans="1:5" ht="21.6" customHeight="1">
      <c r="A30" s="25">
        <f t="shared" si="2"/>
        <v>18501</v>
      </c>
      <c r="B30" s="25">
        <f t="shared" si="0"/>
        <v>19000</v>
      </c>
      <c r="C30" s="9">
        <v>656.05</v>
      </c>
      <c r="D30" s="9">
        <v>101.52</v>
      </c>
      <c r="E30" s="9">
        <f t="shared" si="1"/>
        <v>757.56999999999994</v>
      </c>
    </row>
    <row r="31" spans="1:5" ht="21.6" customHeight="1">
      <c r="A31" s="25">
        <f t="shared" si="2"/>
        <v>19001</v>
      </c>
      <c r="B31" s="25">
        <f t="shared" si="0"/>
        <v>19500</v>
      </c>
      <c r="C31" s="9">
        <v>656.05</v>
      </c>
      <c r="D31" s="9">
        <v>107.02</v>
      </c>
      <c r="E31" s="9">
        <f t="shared" si="1"/>
        <v>763.06999999999994</v>
      </c>
    </row>
    <row r="32" spans="1:5" ht="21.6" customHeight="1">
      <c r="A32" s="25">
        <f t="shared" si="2"/>
        <v>19501</v>
      </c>
      <c r="B32" s="25">
        <f t="shared" si="0"/>
        <v>20000</v>
      </c>
      <c r="C32" s="9">
        <v>656.05</v>
      </c>
      <c r="D32" s="9">
        <v>112.52</v>
      </c>
      <c r="E32" s="9">
        <f t="shared" si="1"/>
        <v>768.56999999999994</v>
      </c>
    </row>
    <row r="33" spans="1:5" ht="21.6" customHeight="1">
      <c r="A33" s="25">
        <f t="shared" si="2"/>
        <v>20001</v>
      </c>
      <c r="B33" s="25">
        <f t="shared" si="0"/>
        <v>20500</v>
      </c>
      <c r="C33" s="9">
        <v>656.05</v>
      </c>
      <c r="D33" s="9">
        <v>118.01</v>
      </c>
      <c r="E33" s="9">
        <f t="shared" si="1"/>
        <v>774.06</v>
      </c>
    </row>
    <row r="34" spans="1:5" ht="21.6" customHeight="1">
      <c r="A34" s="25">
        <f t="shared" si="2"/>
        <v>20501</v>
      </c>
      <c r="B34" s="25">
        <f t="shared" si="0"/>
        <v>21000</v>
      </c>
      <c r="C34" s="9">
        <v>656.05</v>
      </c>
      <c r="D34" s="9">
        <v>123.52</v>
      </c>
      <c r="E34" s="9">
        <f t="shared" si="1"/>
        <v>779.56999999999994</v>
      </c>
    </row>
    <row r="35" spans="1:5" ht="21.6" customHeight="1">
      <c r="A35" s="25">
        <f t="shared" si="2"/>
        <v>21001</v>
      </c>
      <c r="B35" s="25">
        <f t="shared" si="0"/>
        <v>21500</v>
      </c>
      <c r="C35" s="9">
        <v>656.05</v>
      </c>
      <c r="D35" s="9">
        <v>129.02000000000001</v>
      </c>
      <c r="E35" s="9">
        <f t="shared" si="1"/>
        <v>785.06999999999994</v>
      </c>
    </row>
    <row r="36" spans="1:5" ht="21.6" customHeight="1">
      <c r="A36" s="25">
        <f t="shared" si="2"/>
        <v>21501</v>
      </c>
      <c r="B36" s="25">
        <f t="shared" si="0"/>
        <v>22000</v>
      </c>
      <c r="C36" s="9">
        <v>656.05</v>
      </c>
      <c r="D36" s="9">
        <v>134.52000000000001</v>
      </c>
      <c r="E36" s="9">
        <f t="shared" si="1"/>
        <v>790.56999999999994</v>
      </c>
    </row>
    <row r="37" spans="1:5" ht="21.6" customHeight="1">
      <c r="A37" s="25">
        <f t="shared" si="2"/>
        <v>22001</v>
      </c>
      <c r="B37" s="25">
        <f t="shared" si="0"/>
        <v>22500</v>
      </c>
      <c r="C37" s="9">
        <v>656.05</v>
      </c>
      <c r="D37" s="9">
        <v>140.02000000000001</v>
      </c>
      <c r="E37" s="9">
        <f t="shared" si="1"/>
        <v>796.06999999999994</v>
      </c>
    </row>
    <row r="38" spans="1:5" ht="21.6" customHeight="1">
      <c r="A38" s="25">
        <f t="shared" si="2"/>
        <v>22501</v>
      </c>
      <c r="B38" s="25">
        <f t="shared" si="0"/>
        <v>23000</v>
      </c>
      <c r="C38" s="9">
        <v>656.05</v>
      </c>
      <c r="D38" s="9">
        <v>145.52000000000001</v>
      </c>
      <c r="E38" s="9">
        <f t="shared" si="1"/>
        <v>801.56999999999994</v>
      </c>
    </row>
    <row r="39" spans="1:5" ht="21.6" customHeight="1">
      <c r="A39" s="25">
        <f t="shared" si="2"/>
        <v>23001</v>
      </c>
      <c r="B39" s="25">
        <f t="shared" si="0"/>
        <v>23500</v>
      </c>
      <c r="C39" s="9">
        <v>656.05</v>
      </c>
      <c r="D39" s="9">
        <v>151.02000000000001</v>
      </c>
      <c r="E39" s="9">
        <f t="shared" si="1"/>
        <v>807.06999999999994</v>
      </c>
    </row>
    <row r="40" spans="1:5" ht="21.6" customHeight="1">
      <c r="A40" s="25">
        <f t="shared" si="2"/>
        <v>23501</v>
      </c>
      <c r="B40" s="25">
        <f t="shared" si="0"/>
        <v>24000</v>
      </c>
      <c r="C40" s="9">
        <v>656.05</v>
      </c>
      <c r="D40" s="9">
        <v>156.52000000000001</v>
      </c>
      <c r="E40" s="9">
        <f t="shared" si="1"/>
        <v>812.56999999999994</v>
      </c>
    </row>
    <row r="41" spans="1:5" ht="21.6" customHeight="1">
      <c r="A41" s="25">
        <f t="shared" si="2"/>
        <v>24001</v>
      </c>
      <c r="B41" s="25">
        <v>24500</v>
      </c>
      <c r="C41" s="9">
        <v>656.05</v>
      </c>
      <c r="D41" s="9">
        <v>162.02000000000001</v>
      </c>
      <c r="E41" s="9">
        <f t="shared" si="1"/>
        <v>818.06999999999994</v>
      </c>
    </row>
  </sheetData>
  <autoFilter ref="A2:E2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workbookViewId="0">
      <pane ySplit="2" topLeftCell="A24" activePane="bottomLeft" state="frozen"/>
      <selection pane="bottomLeft" activeCell="C28" sqref="C28"/>
    </sheetView>
  </sheetViews>
  <sheetFormatPr baseColWidth="10" defaultColWidth="11.5703125" defaultRowHeight="15"/>
  <cols>
    <col min="1" max="5" width="11.5703125" style="24"/>
    <col min="6" max="16384" width="11.5703125" style="1"/>
  </cols>
  <sheetData>
    <row r="2" spans="1:5" s="52" customFormat="1">
      <c r="A2" s="50" t="s">
        <v>31</v>
      </c>
      <c r="B2" s="50" t="s">
        <v>31</v>
      </c>
      <c r="C2" s="51" t="s">
        <v>32</v>
      </c>
      <c r="D2" s="51" t="s">
        <v>33</v>
      </c>
      <c r="E2" s="51" t="s">
        <v>41</v>
      </c>
    </row>
    <row r="3" spans="1:5" ht="21.6" customHeight="1">
      <c r="A3" s="25">
        <v>0.01</v>
      </c>
      <c r="B3" s="25">
        <f>A4-1</f>
        <v>6312</v>
      </c>
      <c r="C3" s="9">
        <v>656.05</v>
      </c>
      <c r="D3" s="9">
        <v>0</v>
      </c>
      <c r="E3" s="9">
        <f>C3+D3</f>
        <v>656.05</v>
      </c>
    </row>
    <row r="4" spans="1:5" ht="21.6" customHeight="1">
      <c r="A4" s="25">
        <v>6313</v>
      </c>
      <c r="B4" s="25">
        <f t="shared" ref="B4:B40" si="0">A5-1</f>
        <v>6500</v>
      </c>
      <c r="C4" s="9">
        <v>656.05</v>
      </c>
      <c r="D4" s="9">
        <v>0</v>
      </c>
      <c r="E4" s="9">
        <f t="shared" ref="E4:E41" si="1">C4+D4</f>
        <v>656.05</v>
      </c>
    </row>
    <row r="5" spans="1:5" ht="21.6" customHeight="1">
      <c r="A5" s="25">
        <v>6501</v>
      </c>
      <c r="B5" s="25">
        <f t="shared" si="0"/>
        <v>7000</v>
      </c>
      <c r="C5" s="9">
        <v>656.05</v>
      </c>
      <c r="D5" s="9">
        <v>0</v>
      </c>
      <c r="E5" s="9">
        <f t="shared" si="1"/>
        <v>656.05</v>
      </c>
    </row>
    <row r="6" spans="1:5" ht="21.6" customHeight="1">
      <c r="A6" s="25">
        <v>7001</v>
      </c>
      <c r="B6" s="25">
        <f t="shared" si="0"/>
        <v>7500</v>
      </c>
      <c r="C6" s="9">
        <v>656.05</v>
      </c>
      <c r="D6" s="9">
        <v>0</v>
      </c>
      <c r="E6" s="9">
        <f t="shared" si="1"/>
        <v>656.05</v>
      </c>
    </row>
    <row r="7" spans="1:5" ht="21.6" customHeight="1">
      <c r="A7" s="44">
        <v>7501</v>
      </c>
      <c r="B7" s="44">
        <f t="shared" si="0"/>
        <v>8000</v>
      </c>
      <c r="C7" s="9">
        <v>656.05</v>
      </c>
      <c r="D7" s="9">
        <v>0</v>
      </c>
      <c r="E7" s="9">
        <f t="shared" si="1"/>
        <v>656.05</v>
      </c>
    </row>
    <row r="8" spans="1:5" ht="21.6" customHeight="1">
      <c r="A8" s="43">
        <v>8001</v>
      </c>
      <c r="B8" s="43">
        <f t="shared" si="0"/>
        <v>8500</v>
      </c>
      <c r="C8" s="9">
        <v>656.05</v>
      </c>
      <c r="D8" s="9">
        <v>0</v>
      </c>
      <c r="E8" s="9">
        <f t="shared" si="1"/>
        <v>656.05</v>
      </c>
    </row>
    <row r="9" spans="1:5" ht="21.6" customHeight="1">
      <c r="A9" s="43">
        <v>8501</v>
      </c>
      <c r="B9" s="43">
        <v>8683.5</v>
      </c>
      <c r="C9" s="9">
        <v>656.05</v>
      </c>
      <c r="D9" s="9">
        <v>0</v>
      </c>
      <c r="E9" s="9">
        <f t="shared" si="1"/>
        <v>656.05</v>
      </c>
    </row>
    <row r="10" spans="1:5" ht="21.6" customHeight="1">
      <c r="A10" s="43">
        <v>8684.5</v>
      </c>
      <c r="B10" s="43">
        <v>9000</v>
      </c>
      <c r="C10" s="9">
        <v>656.06786888888905</v>
      </c>
      <c r="D10" s="9">
        <v>6.4977777777812662E-3</v>
      </c>
      <c r="E10" s="9">
        <f t="shared" si="1"/>
        <v>656.07436666666683</v>
      </c>
    </row>
    <row r="11" spans="1:5" ht="21.6" customHeight="1">
      <c r="A11" s="25">
        <v>9001</v>
      </c>
      <c r="B11" s="25">
        <f t="shared" si="0"/>
        <v>9500</v>
      </c>
      <c r="C11" s="9">
        <v>659.93620222222216</v>
      </c>
      <c r="D11" s="9">
        <v>1.4131644444444516</v>
      </c>
      <c r="E11" s="9">
        <f t="shared" si="1"/>
        <v>661.34936666666658</v>
      </c>
    </row>
    <row r="12" spans="1:5" ht="21.6" customHeight="1">
      <c r="A12" s="25">
        <v>9501</v>
      </c>
      <c r="B12" s="25">
        <f t="shared" si="0"/>
        <v>10000</v>
      </c>
      <c r="C12" s="9">
        <v>666.04731333333325</v>
      </c>
      <c r="D12" s="9">
        <v>3.6353866666666663</v>
      </c>
      <c r="E12" s="9">
        <f t="shared" si="1"/>
        <v>669.68269999999995</v>
      </c>
    </row>
    <row r="13" spans="1:5" ht="21.6" customHeight="1">
      <c r="A13" s="25">
        <v>10001</v>
      </c>
      <c r="B13" s="25">
        <f t="shared" si="0"/>
        <v>10500</v>
      </c>
      <c r="C13" s="9">
        <v>672.15842444444445</v>
      </c>
      <c r="D13" s="9">
        <v>5.8576088888888949</v>
      </c>
      <c r="E13" s="9">
        <f t="shared" si="1"/>
        <v>678.01603333333333</v>
      </c>
    </row>
    <row r="14" spans="1:5" ht="21.6" customHeight="1">
      <c r="A14" s="25">
        <v>10501</v>
      </c>
      <c r="B14" s="25">
        <f t="shared" si="0"/>
        <v>11000</v>
      </c>
      <c r="C14" s="9">
        <v>678.26953555555554</v>
      </c>
      <c r="D14" s="9">
        <v>8.0798311111111172</v>
      </c>
      <c r="E14" s="9">
        <f t="shared" si="1"/>
        <v>686.3493666666667</v>
      </c>
    </row>
    <row r="15" spans="1:5" ht="21.6" customHeight="1">
      <c r="A15" s="25">
        <v>11001</v>
      </c>
      <c r="B15" s="25">
        <f t="shared" si="0"/>
        <v>11500</v>
      </c>
      <c r="C15" s="9">
        <v>684.38064666666662</v>
      </c>
      <c r="D15" s="9">
        <v>10.302053333333339</v>
      </c>
      <c r="E15" s="9">
        <f t="shared" si="1"/>
        <v>694.68269999999995</v>
      </c>
    </row>
    <row r="16" spans="1:5" ht="21.6" customHeight="1">
      <c r="A16" s="25">
        <v>11501</v>
      </c>
      <c r="B16" s="25">
        <f t="shared" si="0"/>
        <v>12000</v>
      </c>
      <c r="C16" s="9">
        <v>690.49175777777771</v>
      </c>
      <c r="D16" s="9">
        <v>12.52427555555556</v>
      </c>
      <c r="E16" s="9">
        <f t="shared" si="1"/>
        <v>703.01603333333321</v>
      </c>
    </row>
    <row r="17" spans="1:5" ht="21.6" customHeight="1">
      <c r="A17" s="25">
        <v>12001</v>
      </c>
      <c r="B17" s="25">
        <f t="shared" si="0"/>
        <v>12500</v>
      </c>
      <c r="C17" s="9">
        <v>696.60286888888891</v>
      </c>
      <c r="D17" s="9">
        <v>14.746497777777783</v>
      </c>
      <c r="E17" s="9">
        <f t="shared" si="1"/>
        <v>711.3493666666667</v>
      </c>
    </row>
    <row r="18" spans="1:5" ht="21.6" customHeight="1">
      <c r="A18" s="25">
        <v>12501</v>
      </c>
      <c r="B18" s="25">
        <f t="shared" si="0"/>
        <v>13000</v>
      </c>
      <c r="C18" s="9">
        <v>702.71397999999999</v>
      </c>
      <c r="D18" s="9">
        <v>16.968720000000005</v>
      </c>
      <c r="E18" s="9">
        <f t="shared" si="1"/>
        <v>719.68269999999995</v>
      </c>
    </row>
    <row r="19" spans="1:5" ht="21.6" customHeight="1">
      <c r="A19" s="25">
        <v>13001</v>
      </c>
      <c r="B19" s="25">
        <f t="shared" si="0"/>
        <v>13500</v>
      </c>
      <c r="C19" s="9">
        <v>708.82509111111108</v>
      </c>
      <c r="D19" s="9">
        <v>19.190942222222226</v>
      </c>
      <c r="E19" s="9">
        <f t="shared" si="1"/>
        <v>728.01603333333333</v>
      </c>
    </row>
    <row r="20" spans="1:5" ht="21.6" customHeight="1">
      <c r="A20" s="25">
        <v>13501</v>
      </c>
      <c r="B20" s="25">
        <f t="shared" si="0"/>
        <v>14000</v>
      </c>
      <c r="C20" s="9">
        <v>714.93620222222216</v>
      </c>
      <c r="D20" s="9">
        <v>21.413164444444448</v>
      </c>
      <c r="E20" s="9">
        <f t="shared" si="1"/>
        <v>736.34936666666658</v>
      </c>
    </row>
    <row r="21" spans="1:5" ht="21.6" customHeight="1">
      <c r="A21" s="25">
        <v>14001</v>
      </c>
      <c r="B21" s="25">
        <f t="shared" si="0"/>
        <v>14500</v>
      </c>
      <c r="C21" s="9">
        <v>721.04731333333325</v>
      </c>
      <c r="D21" s="9">
        <v>23.635386666666669</v>
      </c>
      <c r="E21" s="9">
        <f t="shared" si="1"/>
        <v>744.68269999999995</v>
      </c>
    </row>
    <row r="22" spans="1:5" ht="21.6" customHeight="1">
      <c r="A22" s="25">
        <v>14501</v>
      </c>
      <c r="B22" s="25">
        <f t="shared" si="0"/>
        <v>15000</v>
      </c>
      <c r="C22" s="9">
        <v>727.15842444444445</v>
      </c>
      <c r="D22" s="9">
        <v>25.857608888888898</v>
      </c>
      <c r="E22" s="9">
        <f t="shared" si="1"/>
        <v>753.01603333333333</v>
      </c>
    </row>
    <row r="23" spans="1:5" ht="21.6" customHeight="1">
      <c r="A23" s="25">
        <f>A22+500</f>
        <v>15001</v>
      </c>
      <c r="B23" s="25">
        <f t="shared" si="0"/>
        <v>15500</v>
      </c>
      <c r="C23" s="9">
        <v>733.26953555555554</v>
      </c>
      <c r="D23" s="9">
        <v>28.079831111111119</v>
      </c>
      <c r="E23" s="9">
        <f t="shared" si="1"/>
        <v>761.3493666666667</v>
      </c>
    </row>
    <row r="24" spans="1:5" ht="21.6" customHeight="1">
      <c r="A24" s="25">
        <f t="shared" ref="A24:A41" si="2">A23+500</f>
        <v>15501</v>
      </c>
      <c r="B24" s="25">
        <f t="shared" si="0"/>
        <v>16000</v>
      </c>
      <c r="C24" s="9">
        <v>739.38064666666662</v>
      </c>
      <c r="D24" s="9">
        <v>30.30205333333333</v>
      </c>
      <c r="E24" s="9">
        <f t="shared" si="1"/>
        <v>769.68269999999995</v>
      </c>
    </row>
    <row r="25" spans="1:5" ht="21.6" customHeight="1">
      <c r="A25" s="25">
        <f t="shared" si="2"/>
        <v>16001</v>
      </c>
      <c r="B25" s="25">
        <f t="shared" si="0"/>
        <v>16500</v>
      </c>
      <c r="C25" s="9">
        <v>745.49175777777782</v>
      </c>
      <c r="D25" s="9">
        <v>32.524275555555562</v>
      </c>
      <c r="E25" s="9">
        <f t="shared" si="1"/>
        <v>778.01603333333333</v>
      </c>
    </row>
    <row r="26" spans="1:5" ht="21.6" customHeight="1">
      <c r="A26" s="25">
        <f t="shared" si="2"/>
        <v>16501</v>
      </c>
      <c r="B26" s="25">
        <f t="shared" si="0"/>
        <v>17000</v>
      </c>
      <c r="C26" s="9">
        <v>751.60286888888891</v>
      </c>
      <c r="D26" s="9">
        <v>34.74649777777779</v>
      </c>
      <c r="E26" s="9">
        <f t="shared" si="1"/>
        <v>786.3493666666667</v>
      </c>
    </row>
    <row r="27" spans="1:5" ht="21.6" customHeight="1">
      <c r="A27" s="25">
        <f t="shared" si="2"/>
        <v>17001</v>
      </c>
      <c r="B27" s="25">
        <f t="shared" si="0"/>
        <v>17500</v>
      </c>
      <c r="C27" s="9">
        <v>757.71397999999999</v>
      </c>
      <c r="D27" s="9">
        <v>36.968720000000012</v>
      </c>
      <c r="E27" s="9">
        <f t="shared" si="1"/>
        <v>794.68269999999995</v>
      </c>
    </row>
    <row r="28" spans="1:5" ht="21.6" customHeight="1">
      <c r="A28" s="25">
        <f t="shared" si="2"/>
        <v>17501</v>
      </c>
      <c r="B28" s="25">
        <f t="shared" si="0"/>
        <v>18000</v>
      </c>
      <c r="C28" s="9">
        <v>763.82509111111108</v>
      </c>
      <c r="D28" s="9">
        <v>39.190942222222226</v>
      </c>
      <c r="E28" s="9">
        <f t="shared" si="1"/>
        <v>803.01603333333333</v>
      </c>
    </row>
    <row r="29" spans="1:5" ht="21.6" customHeight="1">
      <c r="A29" s="25">
        <f t="shared" si="2"/>
        <v>18001</v>
      </c>
      <c r="B29" s="25">
        <f t="shared" si="0"/>
        <v>18500</v>
      </c>
      <c r="C29" s="9">
        <v>769.93620222222216</v>
      </c>
      <c r="D29" s="9">
        <v>41.413164444444433</v>
      </c>
      <c r="E29" s="9">
        <f t="shared" si="1"/>
        <v>811.34936666666658</v>
      </c>
    </row>
    <row r="30" spans="1:5" ht="21.6" customHeight="1">
      <c r="A30" s="25">
        <f t="shared" si="2"/>
        <v>18501</v>
      </c>
      <c r="B30" s="25">
        <f t="shared" si="0"/>
        <v>19000</v>
      </c>
      <c r="C30" s="9">
        <v>776.04731333333336</v>
      </c>
      <c r="D30" s="9">
        <v>43.635386666666669</v>
      </c>
      <c r="E30" s="9">
        <f t="shared" si="1"/>
        <v>819.68270000000007</v>
      </c>
    </row>
    <row r="31" spans="1:5" ht="21.6" customHeight="1">
      <c r="A31" s="25">
        <f t="shared" si="2"/>
        <v>19001</v>
      </c>
      <c r="B31" s="25">
        <f t="shared" si="0"/>
        <v>19500</v>
      </c>
      <c r="C31" s="9">
        <v>782.15842444444445</v>
      </c>
      <c r="D31" s="9">
        <v>45.85760888888889</v>
      </c>
      <c r="E31" s="9">
        <f t="shared" si="1"/>
        <v>828.01603333333333</v>
      </c>
    </row>
    <row r="32" spans="1:5" ht="21.6" customHeight="1">
      <c r="A32" s="25">
        <f t="shared" si="2"/>
        <v>19501</v>
      </c>
      <c r="B32" s="25">
        <f t="shared" si="0"/>
        <v>20000</v>
      </c>
      <c r="C32" s="9">
        <v>788.26953555555554</v>
      </c>
      <c r="D32" s="9">
        <v>48.079831111111119</v>
      </c>
      <c r="E32" s="9">
        <f t="shared" si="1"/>
        <v>836.3493666666667</v>
      </c>
    </row>
    <row r="33" spans="1:5" ht="21.6" customHeight="1">
      <c r="A33" s="25">
        <f t="shared" si="2"/>
        <v>20001</v>
      </c>
      <c r="B33" s="25">
        <f t="shared" si="0"/>
        <v>20500</v>
      </c>
      <c r="C33" s="9">
        <v>794.38064666666662</v>
      </c>
      <c r="D33" s="9">
        <v>50.30205333333334</v>
      </c>
      <c r="E33" s="9">
        <f t="shared" si="1"/>
        <v>844.68269999999995</v>
      </c>
    </row>
    <row r="34" spans="1:5" ht="21.6" customHeight="1">
      <c r="A34" s="25">
        <f t="shared" si="2"/>
        <v>20501</v>
      </c>
      <c r="B34" s="25">
        <f t="shared" si="0"/>
        <v>21000</v>
      </c>
      <c r="C34" s="9">
        <v>800.49175777777782</v>
      </c>
      <c r="D34" s="9">
        <v>52.524275555555576</v>
      </c>
      <c r="E34" s="9">
        <f t="shared" si="1"/>
        <v>853.01603333333344</v>
      </c>
    </row>
    <row r="35" spans="1:5" ht="21.6" customHeight="1">
      <c r="A35" s="25">
        <f t="shared" si="2"/>
        <v>21001</v>
      </c>
      <c r="B35" s="25">
        <f t="shared" si="0"/>
        <v>21500</v>
      </c>
      <c r="C35" s="9">
        <v>806.60286888888891</v>
      </c>
      <c r="D35" s="9">
        <v>54.746497777777783</v>
      </c>
      <c r="E35" s="9">
        <f t="shared" si="1"/>
        <v>861.3493666666667</v>
      </c>
    </row>
    <row r="36" spans="1:5" ht="21.6" customHeight="1">
      <c r="A36" s="25">
        <f t="shared" si="2"/>
        <v>21501</v>
      </c>
      <c r="B36" s="25">
        <f t="shared" si="0"/>
        <v>22000</v>
      </c>
      <c r="C36" s="9">
        <v>812.71397999999999</v>
      </c>
      <c r="D36" s="9">
        <v>56.968720000000005</v>
      </c>
      <c r="E36" s="9">
        <f t="shared" si="1"/>
        <v>869.68269999999995</v>
      </c>
    </row>
    <row r="37" spans="1:5" ht="21.6" customHeight="1">
      <c r="A37" s="25">
        <f t="shared" si="2"/>
        <v>22001</v>
      </c>
      <c r="B37" s="25">
        <f t="shared" si="0"/>
        <v>22500</v>
      </c>
      <c r="C37" s="9">
        <v>818.82509111111108</v>
      </c>
      <c r="D37" s="9">
        <v>59.190942222222219</v>
      </c>
      <c r="E37" s="9">
        <f t="shared" si="1"/>
        <v>878.01603333333333</v>
      </c>
    </row>
    <row r="38" spans="1:5" ht="21.6" customHeight="1">
      <c r="A38" s="25">
        <f t="shared" si="2"/>
        <v>22501</v>
      </c>
      <c r="B38" s="25">
        <f t="shared" si="0"/>
        <v>23000</v>
      </c>
      <c r="C38" s="9">
        <v>824.93620222222216</v>
      </c>
      <c r="D38" s="9">
        <v>61.41316444444444</v>
      </c>
      <c r="E38" s="9">
        <f t="shared" si="1"/>
        <v>886.34936666666658</v>
      </c>
    </row>
    <row r="39" spans="1:5" ht="21.6" customHeight="1">
      <c r="A39" s="25">
        <f t="shared" si="2"/>
        <v>23001</v>
      </c>
      <c r="B39" s="25">
        <f t="shared" si="0"/>
        <v>23500</v>
      </c>
      <c r="C39" s="9">
        <v>831.04731333333336</v>
      </c>
      <c r="D39" s="9">
        <v>63.635386666666683</v>
      </c>
      <c r="E39" s="9">
        <f t="shared" si="1"/>
        <v>894.68270000000007</v>
      </c>
    </row>
    <row r="40" spans="1:5" ht="21.6" customHeight="1">
      <c r="A40" s="25">
        <f t="shared" si="2"/>
        <v>23501</v>
      </c>
      <c r="B40" s="25">
        <f t="shared" si="0"/>
        <v>24000</v>
      </c>
      <c r="C40" s="9">
        <v>837.15842444444445</v>
      </c>
      <c r="D40" s="9">
        <v>65.85760888888889</v>
      </c>
      <c r="E40" s="9">
        <f t="shared" si="1"/>
        <v>903.01603333333333</v>
      </c>
    </row>
    <row r="41" spans="1:5" ht="21.6" customHeight="1">
      <c r="A41" s="25">
        <f t="shared" si="2"/>
        <v>24001</v>
      </c>
      <c r="B41" s="25">
        <v>24500</v>
      </c>
      <c r="C41" s="9">
        <v>843.26953555555554</v>
      </c>
      <c r="D41" s="9">
        <v>68.079831111111119</v>
      </c>
      <c r="E41" s="9">
        <f t="shared" si="1"/>
        <v>911.3493666666667</v>
      </c>
    </row>
  </sheetData>
  <autoFilter ref="A2:E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Calculadora</vt:lpstr>
      <vt:lpstr>IMSS v3 071124</vt:lpstr>
      <vt:lpstr>%</vt:lpstr>
      <vt:lpstr>tabla isr</vt:lpstr>
      <vt:lpstr>ISR Subsidiado</vt:lpstr>
      <vt:lpstr>IMSS Revisa Dpers</vt:lpstr>
      <vt:lpstr>IMSS 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</dc:creator>
  <cp:lastModifiedBy>Garcia Ronzon Jose Angel</cp:lastModifiedBy>
  <cp:lastPrinted>2021-11-08T18:17:12Z</cp:lastPrinted>
  <dcterms:created xsi:type="dcterms:W3CDTF">2021-11-03T19:15:30Z</dcterms:created>
  <dcterms:modified xsi:type="dcterms:W3CDTF">2024-11-08T02:04:21Z</dcterms:modified>
</cp:coreProperties>
</file>